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xuribe/Desktop/"/>
    </mc:Choice>
  </mc:AlternateContent>
  <xr:revisionPtr revIDLastSave="0" documentId="8_{CD6FD0E5-0C4E-0A46-9838-74F67E013D1B}" xr6:coauthVersionLast="47" xr6:coauthVersionMax="47" xr10:uidLastSave="{00000000-0000-0000-0000-000000000000}"/>
  <bookViews>
    <workbookView xWindow="0" yWindow="500" windowWidth="25600" windowHeight="14480" activeTab="1" xr2:uid="{05E8CAD1-802A-FB49-8BC0-0BA06DB28D91}"/>
  </bookViews>
  <sheets>
    <sheet name="Hoja de trabajo " sheetId="3" r:id="rId1"/>
    <sheet name="Hoja de trabajo dieta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7" l="1"/>
  <c r="C30" i="3"/>
  <c r="E5" i="7"/>
  <c r="E10" i="7"/>
  <c r="G10" i="7" s="1"/>
  <c r="D30" i="7"/>
  <c r="F6" i="7"/>
  <c r="C63" i="7"/>
  <c r="N56" i="7"/>
  <c r="M56" i="7"/>
  <c r="L56" i="7"/>
  <c r="K56" i="7"/>
  <c r="J56" i="7"/>
  <c r="I56" i="7"/>
  <c r="H56" i="7"/>
  <c r="G56" i="7"/>
  <c r="F56" i="7"/>
  <c r="E56" i="7"/>
  <c r="D56" i="7"/>
  <c r="C56" i="7"/>
  <c r="O56" i="7" s="1"/>
  <c r="O53" i="7"/>
  <c r="C51" i="7"/>
  <c r="D51" i="7" s="1"/>
  <c r="E49" i="7"/>
  <c r="F49" i="7" s="1"/>
  <c r="G49" i="7" s="1"/>
  <c r="H49" i="7" s="1"/>
  <c r="I49" i="7" s="1"/>
  <c r="J49" i="7" s="1"/>
  <c r="K49" i="7" s="1"/>
  <c r="L49" i="7" s="1"/>
  <c r="M49" i="7" s="1"/>
  <c r="N49" i="7" s="1"/>
  <c r="D49" i="7"/>
  <c r="D48" i="7"/>
  <c r="D50" i="7" s="1"/>
  <c r="D70" i="7" s="1"/>
  <c r="D46" i="7"/>
  <c r="E46" i="7" s="1"/>
  <c r="N45" i="7"/>
  <c r="M45" i="7"/>
  <c r="L45" i="7"/>
  <c r="K45" i="7"/>
  <c r="J45" i="7"/>
  <c r="I45" i="7"/>
  <c r="H45" i="7"/>
  <c r="G45" i="7"/>
  <c r="F45" i="7"/>
  <c r="E45" i="7"/>
  <c r="D45" i="7"/>
  <c r="C45" i="7"/>
  <c r="C48" i="7" s="1"/>
  <c r="C50" i="7" s="1"/>
  <c r="C70" i="7" s="1"/>
  <c r="D41" i="7"/>
  <c r="D62" i="7" s="1"/>
  <c r="D69" i="7" s="1"/>
  <c r="C41" i="7"/>
  <c r="C62" i="7" s="1"/>
  <c r="O40" i="7"/>
  <c r="D39" i="7"/>
  <c r="E39" i="7" s="1"/>
  <c r="F39" i="7" s="1"/>
  <c r="G39" i="7" s="1"/>
  <c r="H39" i="7" s="1"/>
  <c r="I39" i="7" s="1"/>
  <c r="J39" i="7" s="1"/>
  <c r="K39" i="7" s="1"/>
  <c r="L39" i="7" s="1"/>
  <c r="M39" i="7" s="1"/>
  <c r="N39" i="7" s="1"/>
  <c r="D38" i="7"/>
  <c r="E38" i="7" s="1"/>
  <c r="F38" i="7" s="1"/>
  <c r="G38" i="7" s="1"/>
  <c r="H38" i="7" s="1"/>
  <c r="I38" i="7" s="1"/>
  <c r="J38" i="7" s="1"/>
  <c r="K38" i="7" s="1"/>
  <c r="L38" i="7" s="1"/>
  <c r="M38" i="7" s="1"/>
  <c r="N38" i="7" s="1"/>
  <c r="D37" i="7"/>
  <c r="D36" i="7"/>
  <c r="E36" i="7" s="1"/>
  <c r="C32" i="7"/>
  <c r="O31" i="7"/>
  <c r="E29" i="7"/>
  <c r="F29" i="7" s="1"/>
  <c r="G29" i="7" s="1"/>
  <c r="H29" i="7" s="1"/>
  <c r="I29" i="7" s="1"/>
  <c r="J29" i="7" s="1"/>
  <c r="K29" i="7" s="1"/>
  <c r="L29" i="7" s="1"/>
  <c r="M29" i="7" s="1"/>
  <c r="N29" i="7" s="1"/>
  <c r="D29" i="7"/>
  <c r="E28" i="7"/>
  <c r="F28" i="7" s="1"/>
  <c r="G28" i="7" s="1"/>
  <c r="H28" i="7" s="1"/>
  <c r="I28" i="7" s="1"/>
  <c r="J28" i="7" s="1"/>
  <c r="K28" i="7" s="1"/>
  <c r="L28" i="7" s="1"/>
  <c r="M28" i="7" s="1"/>
  <c r="N28" i="7" s="1"/>
  <c r="D28" i="7"/>
  <c r="E27" i="7"/>
  <c r="F27" i="7" s="1"/>
  <c r="G27" i="7" s="1"/>
  <c r="H27" i="7" s="1"/>
  <c r="I27" i="7" s="1"/>
  <c r="J27" i="7" s="1"/>
  <c r="K27" i="7" s="1"/>
  <c r="L27" i="7" s="1"/>
  <c r="M27" i="7" s="1"/>
  <c r="N27" i="7" s="1"/>
  <c r="D27" i="7"/>
  <c r="E26" i="7"/>
  <c r="F26" i="7" s="1"/>
  <c r="G26" i="7" s="1"/>
  <c r="H26" i="7" s="1"/>
  <c r="I26" i="7" s="1"/>
  <c r="J26" i="7" s="1"/>
  <c r="K26" i="7" s="1"/>
  <c r="L26" i="7" s="1"/>
  <c r="M26" i="7" s="1"/>
  <c r="N26" i="7" s="1"/>
  <c r="D26" i="7"/>
  <c r="E25" i="7"/>
  <c r="F25" i="7" s="1"/>
  <c r="G25" i="7" s="1"/>
  <c r="H25" i="7" s="1"/>
  <c r="I25" i="7" s="1"/>
  <c r="J25" i="7" s="1"/>
  <c r="K25" i="7" s="1"/>
  <c r="L25" i="7" s="1"/>
  <c r="M25" i="7" s="1"/>
  <c r="N25" i="7" s="1"/>
  <c r="D25" i="7"/>
  <c r="E24" i="7"/>
  <c r="F24" i="7" s="1"/>
  <c r="D24" i="7"/>
  <c r="C20" i="7"/>
  <c r="C92" i="7" s="1"/>
  <c r="C94" i="7" s="1"/>
  <c r="E19" i="7"/>
  <c r="F19" i="7" s="1"/>
  <c r="E18" i="7"/>
  <c r="F18" i="7" s="1"/>
  <c r="E17" i="7"/>
  <c r="F17" i="7" s="1"/>
  <c r="E16" i="7"/>
  <c r="F16" i="7" s="1"/>
  <c r="E15" i="7"/>
  <c r="F15" i="7" s="1"/>
  <c r="E14" i="7"/>
  <c r="F14" i="7" s="1"/>
  <c r="E13" i="7"/>
  <c r="F13" i="7" s="1"/>
  <c r="E5" i="3"/>
  <c r="E24" i="3"/>
  <c r="E49" i="3"/>
  <c r="F49" i="3"/>
  <c r="G49" i="3" s="1"/>
  <c r="H49" i="3" s="1"/>
  <c r="I49" i="3" s="1"/>
  <c r="J49" i="3" s="1"/>
  <c r="K49" i="3" s="1"/>
  <c r="L49" i="3" s="1"/>
  <c r="M49" i="3" s="1"/>
  <c r="N49" i="3" s="1"/>
  <c r="D49" i="3"/>
  <c r="D30" i="3"/>
  <c r="E30" i="3" s="1"/>
  <c r="F30" i="3" s="1"/>
  <c r="G30" i="3" s="1"/>
  <c r="H30" i="3" s="1"/>
  <c r="I30" i="3" s="1"/>
  <c r="J30" i="3" s="1"/>
  <c r="K30" i="3" s="1"/>
  <c r="L30" i="3" s="1"/>
  <c r="M30" i="3" s="1"/>
  <c r="N30" i="3" s="1"/>
  <c r="C51" i="3"/>
  <c r="D51" i="3" s="1"/>
  <c r="E51" i="3" s="1"/>
  <c r="F51" i="3" s="1"/>
  <c r="G51" i="3" s="1"/>
  <c r="H51" i="3" s="1"/>
  <c r="I51" i="3" s="1"/>
  <c r="J51" i="3" s="1"/>
  <c r="K51" i="3" s="1"/>
  <c r="L51" i="3" s="1"/>
  <c r="M51" i="3" s="1"/>
  <c r="N51" i="3" s="1"/>
  <c r="E45" i="3"/>
  <c r="F45" i="3"/>
  <c r="G45" i="3"/>
  <c r="H45" i="3"/>
  <c r="I45" i="3"/>
  <c r="J45" i="3"/>
  <c r="K45" i="3"/>
  <c r="L45" i="3"/>
  <c r="M45" i="3"/>
  <c r="N45" i="3"/>
  <c r="E36" i="3"/>
  <c r="F36" i="3"/>
  <c r="G36" i="3" s="1"/>
  <c r="H36" i="3" s="1"/>
  <c r="I36" i="3" s="1"/>
  <c r="J36" i="3" s="1"/>
  <c r="K36" i="3" s="1"/>
  <c r="L36" i="3" s="1"/>
  <c r="M36" i="3" s="1"/>
  <c r="N36" i="3" s="1"/>
  <c r="E37" i="3"/>
  <c r="F37" i="3" s="1"/>
  <c r="G37" i="3" s="1"/>
  <c r="H37" i="3" s="1"/>
  <c r="I37" i="3" s="1"/>
  <c r="J37" i="3" s="1"/>
  <c r="K37" i="3" s="1"/>
  <c r="L37" i="3" s="1"/>
  <c r="M37" i="3" s="1"/>
  <c r="N37" i="3" s="1"/>
  <c r="E39" i="3"/>
  <c r="F39" i="3" s="1"/>
  <c r="G39" i="3" s="1"/>
  <c r="H39" i="3" s="1"/>
  <c r="I39" i="3" s="1"/>
  <c r="J39" i="3" s="1"/>
  <c r="K39" i="3" s="1"/>
  <c r="L39" i="3" s="1"/>
  <c r="M39" i="3" s="1"/>
  <c r="N39" i="3" s="1"/>
  <c r="D37" i="3"/>
  <c r="D38" i="3"/>
  <c r="E38" i="3" s="1"/>
  <c r="F38" i="3" s="1"/>
  <c r="G38" i="3" s="1"/>
  <c r="H38" i="3" s="1"/>
  <c r="I38" i="3" s="1"/>
  <c r="J38" i="3" s="1"/>
  <c r="K38" i="3" s="1"/>
  <c r="L38" i="3" s="1"/>
  <c r="M38" i="3" s="1"/>
  <c r="N38" i="3" s="1"/>
  <c r="D39" i="3"/>
  <c r="E26" i="3"/>
  <c r="F26" i="3"/>
  <c r="G26" i="3" s="1"/>
  <c r="H26" i="3" s="1"/>
  <c r="I26" i="3" s="1"/>
  <c r="J26" i="3" s="1"/>
  <c r="K26" i="3" s="1"/>
  <c r="L26" i="3" s="1"/>
  <c r="M26" i="3" s="1"/>
  <c r="N26" i="3" s="1"/>
  <c r="E28" i="3"/>
  <c r="F28" i="3"/>
  <c r="G28" i="3" s="1"/>
  <c r="H28" i="3" s="1"/>
  <c r="I28" i="3" s="1"/>
  <c r="J28" i="3" s="1"/>
  <c r="K28" i="3" s="1"/>
  <c r="L28" i="3" s="1"/>
  <c r="M28" i="3" s="1"/>
  <c r="N28" i="3" s="1"/>
  <c r="E29" i="3"/>
  <c r="F29" i="3" s="1"/>
  <c r="G29" i="3" s="1"/>
  <c r="H29" i="3" s="1"/>
  <c r="I29" i="3" s="1"/>
  <c r="J29" i="3" s="1"/>
  <c r="K29" i="3" s="1"/>
  <c r="L29" i="3" s="1"/>
  <c r="M29" i="3" s="1"/>
  <c r="N29" i="3" s="1"/>
  <c r="D25" i="3"/>
  <c r="E25" i="3" s="1"/>
  <c r="F25" i="3" s="1"/>
  <c r="G25" i="3" s="1"/>
  <c r="H25" i="3" s="1"/>
  <c r="I25" i="3" s="1"/>
  <c r="J25" i="3" s="1"/>
  <c r="K25" i="3" s="1"/>
  <c r="L25" i="3" s="1"/>
  <c r="M25" i="3" s="1"/>
  <c r="N25" i="3" s="1"/>
  <c r="D26" i="3"/>
  <c r="D27" i="3"/>
  <c r="E27" i="3" s="1"/>
  <c r="F27" i="3" s="1"/>
  <c r="G27" i="3" s="1"/>
  <c r="H27" i="3" s="1"/>
  <c r="I27" i="3" s="1"/>
  <c r="J27" i="3" s="1"/>
  <c r="K27" i="3" s="1"/>
  <c r="L27" i="3" s="1"/>
  <c r="M27" i="3" s="1"/>
  <c r="N27" i="3" s="1"/>
  <c r="D28" i="3"/>
  <c r="D29" i="3"/>
  <c r="D36" i="3"/>
  <c r="D24" i="3"/>
  <c r="F24" i="3" s="1"/>
  <c r="G24" i="3" s="1"/>
  <c r="D46" i="3"/>
  <c r="E46" i="3" s="1"/>
  <c r="F46" i="3" s="1"/>
  <c r="G46" i="3" s="1"/>
  <c r="H46" i="3" s="1"/>
  <c r="I46" i="3" s="1"/>
  <c r="J46" i="3" s="1"/>
  <c r="K46" i="3" s="1"/>
  <c r="L46" i="3" s="1"/>
  <c r="M46" i="3" s="1"/>
  <c r="N46" i="3" s="1"/>
  <c r="O25" i="7" l="1"/>
  <c r="O27" i="7"/>
  <c r="F36" i="7"/>
  <c r="G24" i="7"/>
  <c r="F20" i="7"/>
  <c r="O26" i="7"/>
  <c r="O28" i="7"/>
  <c r="D32" i="7"/>
  <c r="E30" i="7"/>
  <c r="F30" i="7" s="1"/>
  <c r="G30" i="7" s="1"/>
  <c r="H30" i="7" s="1"/>
  <c r="I30" i="7" s="1"/>
  <c r="J30" i="7" s="1"/>
  <c r="K30" i="7" s="1"/>
  <c r="L30" i="7" s="1"/>
  <c r="M30" i="7" s="1"/>
  <c r="N30" i="7" s="1"/>
  <c r="D52" i="7"/>
  <c r="D57" i="7" s="1"/>
  <c r="D76" i="7" s="1"/>
  <c r="D63" i="7"/>
  <c r="E20" i="7"/>
  <c r="D86" i="7" s="1"/>
  <c r="E51" i="7"/>
  <c r="E37" i="7"/>
  <c r="F37" i="7" s="1"/>
  <c r="G37" i="7" s="1"/>
  <c r="H37" i="7" s="1"/>
  <c r="I37" i="7" s="1"/>
  <c r="J37" i="7" s="1"/>
  <c r="K37" i="7" s="1"/>
  <c r="L37" i="7" s="1"/>
  <c r="M37" i="7" s="1"/>
  <c r="N37" i="7" s="1"/>
  <c r="C77" i="7"/>
  <c r="C61" i="7"/>
  <c r="C69" i="7"/>
  <c r="F46" i="7"/>
  <c r="E48" i="7"/>
  <c r="E50" i="7" s="1"/>
  <c r="E70" i="7" s="1"/>
  <c r="O38" i="7"/>
  <c r="O39" i="7"/>
  <c r="C52" i="7"/>
  <c r="H24" i="3"/>
  <c r="I24" i="3" s="1"/>
  <c r="J24" i="3" s="1"/>
  <c r="K24" i="3" s="1"/>
  <c r="L24" i="3" s="1"/>
  <c r="M24" i="3" s="1"/>
  <c r="N24" i="3" s="1"/>
  <c r="G63" i="3"/>
  <c r="F63" i="3"/>
  <c r="I63" i="3"/>
  <c r="E63" i="3"/>
  <c r="H63" i="3"/>
  <c r="D45" i="3"/>
  <c r="C45" i="3"/>
  <c r="C20" i="3"/>
  <c r="O30" i="7" l="1"/>
  <c r="O32" i="7" s="1"/>
  <c r="E32" i="7"/>
  <c r="E63" i="7"/>
  <c r="F51" i="7"/>
  <c r="E52" i="7"/>
  <c r="E57" i="7" s="1"/>
  <c r="E76" i="7" s="1"/>
  <c r="E61" i="7"/>
  <c r="E86" i="7"/>
  <c r="D90" i="7"/>
  <c r="F41" i="7"/>
  <c r="G36" i="7"/>
  <c r="O37" i="7"/>
  <c r="C68" i="7"/>
  <c r="C64" i="7"/>
  <c r="D61" i="7"/>
  <c r="D77" i="7"/>
  <c r="D78" i="7" s="1"/>
  <c r="H24" i="7"/>
  <c r="G32" i="7"/>
  <c r="E41" i="7"/>
  <c r="E62" i="7" s="1"/>
  <c r="C57" i="7"/>
  <c r="G46" i="7"/>
  <c r="F48" i="7"/>
  <c r="F50" i="7" s="1"/>
  <c r="F70" i="7" s="1"/>
  <c r="F32" i="7"/>
  <c r="D48" i="3"/>
  <c r="D50" i="3" s="1"/>
  <c r="G48" i="7" l="1"/>
  <c r="G50" i="7" s="1"/>
  <c r="G70" i="7" s="1"/>
  <c r="H46" i="7"/>
  <c r="G61" i="7"/>
  <c r="F86" i="7"/>
  <c r="E90" i="7"/>
  <c r="E69" i="7"/>
  <c r="C76" i="7"/>
  <c r="I24" i="7"/>
  <c r="H32" i="7"/>
  <c r="G41" i="7"/>
  <c r="G62" i="7" s="1"/>
  <c r="G69" i="7" s="1"/>
  <c r="H36" i="7"/>
  <c r="E64" i="7"/>
  <c r="E68" i="7"/>
  <c r="F63" i="7"/>
  <c r="G51" i="7"/>
  <c r="F52" i="7"/>
  <c r="F77" i="7"/>
  <c r="F61" i="7"/>
  <c r="D68" i="7"/>
  <c r="D71" i="7" s="1"/>
  <c r="D64" i="7"/>
  <c r="C71" i="7"/>
  <c r="F62" i="7"/>
  <c r="F69" i="7" s="1"/>
  <c r="E77" i="7"/>
  <c r="E78" i="7" s="1"/>
  <c r="D63" i="3"/>
  <c r="J63" i="3"/>
  <c r="K63" i="3"/>
  <c r="L63" i="3"/>
  <c r="M63" i="3"/>
  <c r="N63" i="3"/>
  <c r="C63" i="3"/>
  <c r="M41" i="3"/>
  <c r="K41" i="3"/>
  <c r="L41" i="3"/>
  <c r="I41" i="3"/>
  <c r="C41" i="3"/>
  <c r="D41" i="3"/>
  <c r="D56" i="3"/>
  <c r="E56" i="3"/>
  <c r="F56" i="3"/>
  <c r="G56" i="3"/>
  <c r="H56" i="3"/>
  <c r="I56" i="3"/>
  <c r="J56" i="3"/>
  <c r="K56" i="3"/>
  <c r="L56" i="3"/>
  <c r="M56" i="3"/>
  <c r="N56" i="3"/>
  <c r="C56" i="3"/>
  <c r="O53" i="3"/>
  <c r="E48" i="3"/>
  <c r="E50" i="3" s="1"/>
  <c r="F48" i="3"/>
  <c r="F50" i="3" s="1"/>
  <c r="G48" i="3"/>
  <c r="G50" i="3" s="1"/>
  <c r="G52" i="3" s="1"/>
  <c r="H48" i="3"/>
  <c r="H50" i="3" s="1"/>
  <c r="H62" i="3" s="1"/>
  <c r="H69" i="3" s="1"/>
  <c r="I48" i="3"/>
  <c r="J48" i="3"/>
  <c r="K48" i="3"/>
  <c r="L48" i="3"/>
  <c r="M48" i="3"/>
  <c r="M50" i="3" s="1"/>
  <c r="M52" i="3" s="1"/>
  <c r="M57" i="3" s="1"/>
  <c r="M76" i="3" s="1"/>
  <c r="N48" i="3"/>
  <c r="N50" i="3" s="1"/>
  <c r="N52" i="3" s="1"/>
  <c r="N57" i="3" s="1"/>
  <c r="N76" i="3" s="1"/>
  <c r="D52" i="3"/>
  <c r="D57" i="3" s="1"/>
  <c r="D76" i="3" s="1"/>
  <c r="C48" i="3"/>
  <c r="C50" i="3" s="1"/>
  <c r="C52" i="3" s="1"/>
  <c r="E52" i="3"/>
  <c r="D32" i="3"/>
  <c r="E32" i="3"/>
  <c r="E61" i="3" s="1"/>
  <c r="F32" i="3"/>
  <c r="F61" i="3" s="1"/>
  <c r="G32" i="3"/>
  <c r="G61" i="3" s="1"/>
  <c r="H32" i="3"/>
  <c r="H61" i="3" s="1"/>
  <c r="I32" i="3"/>
  <c r="I61" i="3" s="1"/>
  <c r="J32" i="3"/>
  <c r="K32" i="3"/>
  <c r="L32" i="3"/>
  <c r="M32" i="3"/>
  <c r="N32" i="3"/>
  <c r="C32" i="3"/>
  <c r="C61" i="3" s="1"/>
  <c r="E41" i="3"/>
  <c r="F41" i="3"/>
  <c r="G41" i="3"/>
  <c r="H41" i="3"/>
  <c r="J41" i="3"/>
  <c r="N41" i="3"/>
  <c r="O24" i="3"/>
  <c r="O30" i="3"/>
  <c r="O40" i="3"/>
  <c r="O39" i="3"/>
  <c r="O38" i="3"/>
  <c r="O37" i="3"/>
  <c r="O25" i="3"/>
  <c r="O26" i="3"/>
  <c r="O27" i="3"/>
  <c r="O28" i="3"/>
  <c r="O31" i="3"/>
  <c r="E14" i="3"/>
  <c r="F14" i="3" s="1"/>
  <c r="E15" i="3"/>
  <c r="F15" i="3" s="1"/>
  <c r="E16" i="3"/>
  <c r="F16" i="3" s="1"/>
  <c r="E17" i="3"/>
  <c r="F17" i="3" s="1"/>
  <c r="E18" i="3"/>
  <c r="F18" i="3" s="1"/>
  <c r="E19" i="3"/>
  <c r="F19" i="3" s="1"/>
  <c r="E13" i="3"/>
  <c r="F13" i="3" s="1"/>
  <c r="I32" i="7" l="1"/>
  <c r="J24" i="7"/>
  <c r="F68" i="7"/>
  <c r="F71" i="7" s="1"/>
  <c r="F64" i="7"/>
  <c r="I36" i="7"/>
  <c r="H41" i="7"/>
  <c r="H62" i="7" s="1"/>
  <c r="H69" i="7" s="1"/>
  <c r="G77" i="7"/>
  <c r="G68" i="7"/>
  <c r="G71" i="7" s="1"/>
  <c r="G64" i="7"/>
  <c r="E71" i="7"/>
  <c r="C78" i="7"/>
  <c r="I46" i="7"/>
  <c r="H48" i="7"/>
  <c r="H50" i="7" s="1"/>
  <c r="H70" i="7" s="1"/>
  <c r="H51" i="7"/>
  <c r="G52" i="7"/>
  <c r="G57" i="7" s="1"/>
  <c r="G76" i="7" s="1"/>
  <c r="G63" i="7"/>
  <c r="F57" i="7"/>
  <c r="H61" i="7"/>
  <c r="F90" i="7"/>
  <c r="G86" i="7"/>
  <c r="H64" i="3"/>
  <c r="H52" i="3"/>
  <c r="H57" i="3" s="1"/>
  <c r="H76" i="3" s="1"/>
  <c r="E62" i="3"/>
  <c r="E69" i="3" s="1"/>
  <c r="G62" i="3"/>
  <c r="G69" i="3" s="1"/>
  <c r="F62" i="3"/>
  <c r="F69" i="3" s="1"/>
  <c r="F52" i="3"/>
  <c r="F57" i="3" s="1"/>
  <c r="F76" i="3" s="1"/>
  <c r="E70" i="3"/>
  <c r="L50" i="3"/>
  <c r="L52" i="3" s="1"/>
  <c r="L57" i="3" s="1"/>
  <c r="L76" i="3" s="1"/>
  <c r="F70" i="3"/>
  <c r="J50" i="3"/>
  <c r="J62" i="3" s="1"/>
  <c r="J69" i="3" s="1"/>
  <c r="H70" i="3"/>
  <c r="K50" i="3"/>
  <c r="K52" i="3" s="1"/>
  <c r="K57" i="3" s="1"/>
  <c r="K76" i="3" s="1"/>
  <c r="I50" i="3"/>
  <c r="I52" i="3" s="1"/>
  <c r="G70" i="3"/>
  <c r="F68" i="3"/>
  <c r="E68" i="3"/>
  <c r="H68" i="3"/>
  <c r="G68" i="3"/>
  <c r="N62" i="3"/>
  <c r="N69" i="3" s="1"/>
  <c r="C92" i="3"/>
  <c r="C94" i="3" s="1"/>
  <c r="F77" i="3"/>
  <c r="E77" i="3"/>
  <c r="C77" i="3"/>
  <c r="K61" i="3"/>
  <c r="K68" i="3" s="1"/>
  <c r="K77" i="3"/>
  <c r="G77" i="3"/>
  <c r="N61" i="3"/>
  <c r="N77" i="3"/>
  <c r="N78" i="3" s="1"/>
  <c r="J61" i="3"/>
  <c r="J68" i="3" s="1"/>
  <c r="J77" i="3"/>
  <c r="M61" i="3"/>
  <c r="M68" i="3" s="1"/>
  <c r="M77" i="3"/>
  <c r="M78" i="3" s="1"/>
  <c r="I68" i="3"/>
  <c r="I77" i="3"/>
  <c r="L61" i="3"/>
  <c r="L68" i="3" s="1"/>
  <c r="L77" i="3"/>
  <c r="H77" i="3"/>
  <c r="H78" i="3" s="1"/>
  <c r="D61" i="3"/>
  <c r="D68" i="3" s="1"/>
  <c r="D77" i="3"/>
  <c r="D78" i="3" s="1"/>
  <c r="G57" i="3"/>
  <c r="G76" i="3" s="1"/>
  <c r="E57" i="3"/>
  <c r="E76" i="3" s="1"/>
  <c r="C57" i="3"/>
  <c r="C76" i="3" s="1"/>
  <c r="D62" i="3"/>
  <c r="O63" i="3"/>
  <c r="C62" i="3"/>
  <c r="M62" i="3"/>
  <c r="M69" i="3" s="1"/>
  <c r="N70" i="3"/>
  <c r="M70" i="3"/>
  <c r="I70" i="3"/>
  <c r="D70" i="3"/>
  <c r="C70" i="3"/>
  <c r="O36" i="3"/>
  <c r="O41" i="3" s="1"/>
  <c r="O56" i="3"/>
  <c r="F20" i="3"/>
  <c r="E20" i="3"/>
  <c r="D86" i="3" s="1"/>
  <c r="O32" i="3"/>
  <c r="G78" i="7" l="1"/>
  <c r="F76" i="7"/>
  <c r="H52" i="7"/>
  <c r="H63" i="7"/>
  <c r="I51" i="7"/>
  <c r="I41" i="7"/>
  <c r="J36" i="7"/>
  <c r="J32" i="7"/>
  <c r="K24" i="7"/>
  <c r="H77" i="7"/>
  <c r="H86" i="7"/>
  <c r="G90" i="7"/>
  <c r="H68" i="7"/>
  <c r="H71" i="7" s="1"/>
  <c r="H64" i="7"/>
  <c r="J46" i="7"/>
  <c r="I48" i="7"/>
  <c r="I50" i="7" s="1"/>
  <c r="I70" i="7" s="1"/>
  <c r="I77" i="7"/>
  <c r="I61" i="7"/>
  <c r="E71" i="3"/>
  <c r="G71" i="3"/>
  <c r="F64" i="3"/>
  <c r="E64" i="3"/>
  <c r="G64" i="3"/>
  <c r="K70" i="3"/>
  <c r="J70" i="3"/>
  <c r="L70" i="3"/>
  <c r="L62" i="3"/>
  <c r="L69" i="3" s="1"/>
  <c r="J52" i="3"/>
  <c r="J57" i="3" s="1"/>
  <c r="J76" i="3" s="1"/>
  <c r="J78" i="3" s="1"/>
  <c r="F78" i="3"/>
  <c r="L78" i="3"/>
  <c r="N64" i="3"/>
  <c r="I62" i="3"/>
  <c r="I69" i="3" s="1"/>
  <c r="I57" i="3"/>
  <c r="I76" i="3" s="1"/>
  <c r="I78" i="3" s="1"/>
  <c r="F71" i="3"/>
  <c r="J64" i="3"/>
  <c r="K78" i="3"/>
  <c r="K62" i="3"/>
  <c r="K69" i="3" s="1"/>
  <c r="H71" i="3"/>
  <c r="C68" i="3"/>
  <c r="E78" i="3"/>
  <c r="N68" i="3"/>
  <c r="O68" i="3" s="1"/>
  <c r="E86" i="3"/>
  <c r="D90" i="3"/>
  <c r="G78" i="3"/>
  <c r="O62" i="3"/>
  <c r="D64" i="3"/>
  <c r="O61" i="3"/>
  <c r="O76" i="3"/>
  <c r="D84" i="3" s="1"/>
  <c r="C78" i="3"/>
  <c r="O77" i="3"/>
  <c r="D85" i="3" s="1"/>
  <c r="E85" i="3" s="1"/>
  <c r="F85" i="3" s="1"/>
  <c r="G85" i="3" s="1"/>
  <c r="H85" i="3" s="1"/>
  <c r="I85" i="3" s="1"/>
  <c r="J85" i="3" s="1"/>
  <c r="K85" i="3" s="1"/>
  <c r="L85" i="3" s="1"/>
  <c r="M85" i="3" s="1"/>
  <c r="D69" i="3"/>
  <c r="D71" i="3" s="1"/>
  <c r="O57" i="3"/>
  <c r="C69" i="3"/>
  <c r="L64" i="3"/>
  <c r="M64" i="3"/>
  <c r="C64" i="3"/>
  <c r="O70" i="3"/>
  <c r="K71" i="3"/>
  <c r="I71" i="3"/>
  <c r="J71" i="3"/>
  <c r="L71" i="3"/>
  <c r="M71" i="3"/>
  <c r="I68" i="7" l="1"/>
  <c r="K46" i="7"/>
  <c r="J48" i="7"/>
  <c r="J50" i="7" s="1"/>
  <c r="J70" i="7" s="1"/>
  <c r="J61" i="7"/>
  <c r="I63" i="7"/>
  <c r="I64" i="7" s="1"/>
  <c r="J51" i="7"/>
  <c r="I52" i="7"/>
  <c r="I57" i="7" s="1"/>
  <c r="I76" i="7" s="1"/>
  <c r="I78" i="7" s="1"/>
  <c r="F78" i="7"/>
  <c r="I86" i="7"/>
  <c r="H90" i="7"/>
  <c r="J41" i="7"/>
  <c r="K36" i="7"/>
  <c r="H57" i="7"/>
  <c r="L24" i="7"/>
  <c r="K32" i="7"/>
  <c r="I62" i="7"/>
  <c r="K64" i="3"/>
  <c r="O52" i="3"/>
  <c r="I64" i="3"/>
  <c r="N71" i="3"/>
  <c r="O64" i="3"/>
  <c r="D87" i="3"/>
  <c r="D88" i="3" s="1"/>
  <c r="E84" i="3"/>
  <c r="O78" i="3"/>
  <c r="F86" i="3"/>
  <c r="E90" i="3"/>
  <c r="O69" i="3"/>
  <c r="O71" i="3" s="1"/>
  <c r="C71" i="3"/>
  <c r="K48" i="7" l="1"/>
  <c r="K50" i="7" s="1"/>
  <c r="K70" i="7" s="1"/>
  <c r="L46" i="7"/>
  <c r="I69" i="7"/>
  <c r="I71" i="7" s="1"/>
  <c r="J63" i="7"/>
  <c r="K51" i="7"/>
  <c r="J52" i="7"/>
  <c r="H76" i="7"/>
  <c r="K61" i="7"/>
  <c r="K41" i="7"/>
  <c r="K62" i="7" s="1"/>
  <c r="K69" i="7" s="1"/>
  <c r="L36" i="7"/>
  <c r="J68" i="7"/>
  <c r="J71" i="7" s="1"/>
  <c r="J64" i="7"/>
  <c r="L32" i="7"/>
  <c r="M24" i="7"/>
  <c r="J62" i="7"/>
  <c r="J69" i="7" s="1"/>
  <c r="J86" i="7"/>
  <c r="I90" i="7"/>
  <c r="J77" i="7"/>
  <c r="F90" i="3"/>
  <c r="G86" i="3"/>
  <c r="E87" i="3"/>
  <c r="F84" i="3"/>
  <c r="D89" i="3"/>
  <c r="D94" i="3" s="1"/>
  <c r="K68" i="7" l="1"/>
  <c r="K71" i="7" s="1"/>
  <c r="K77" i="7"/>
  <c r="L51" i="7"/>
  <c r="K52" i="7"/>
  <c r="K57" i="7" s="1"/>
  <c r="K76" i="7" s="1"/>
  <c r="K63" i="7"/>
  <c r="K64" i="7" s="1"/>
  <c r="N24" i="7"/>
  <c r="N32" i="7" s="1"/>
  <c r="M32" i="7"/>
  <c r="O24" i="7"/>
  <c r="L61" i="7"/>
  <c r="J57" i="7"/>
  <c r="J90" i="7"/>
  <c r="K86" i="7"/>
  <c r="L41" i="7"/>
  <c r="L62" i="7" s="1"/>
  <c r="L69" i="7" s="1"/>
  <c r="M36" i="7"/>
  <c r="M46" i="7"/>
  <c r="L48" i="7"/>
  <c r="L50" i="7" s="1"/>
  <c r="L70" i="7" s="1"/>
  <c r="H78" i="7"/>
  <c r="F87" i="3"/>
  <c r="G84" i="3"/>
  <c r="E88" i="3"/>
  <c r="E89" i="3" s="1"/>
  <c r="E94" i="3" s="1"/>
  <c r="H86" i="3"/>
  <c r="G90" i="3"/>
  <c r="K78" i="7" l="1"/>
  <c r="N46" i="7"/>
  <c r="N48" i="7" s="1"/>
  <c r="N50" i="7" s="1"/>
  <c r="N70" i="7" s="1"/>
  <c r="M48" i="7"/>
  <c r="M50" i="7" s="1"/>
  <c r="M70" i="7" s="1"/>
  <c r="L86" i="7"/>
  <c r="K90" i="7"/>
  <c r="L77" i="7"/>
  <c r="N77" i="7"/>
  <c r="N61" i="7"/>
  <c r="M41" i="7"/>
  <c r="N36" i="7"/>
  <c r="N41" i="7" s="1"/>
  <c r="N62" i="7" s="1"/>
  <c r="O36" i="7"/>
  <c r="O41" i="7" s="1"/>
  <c r="L68" i="7"/>
  <c r="L71" i="7" s="1"/>
  <c r="J76" i="7"/>
  <c r="M77" i="7"/>
  <c r="M61" i="7"/>
  <c r="L52" i="7"/>
  <c r="L63" i="7"/>
  <c r="L64" i="7" s="1"/>
  <c r="M51" i="7"/>
  <c r="H90" i="3"/>
  <c r="I86" i="3"/>
  <c r="F88" i="3"/>
  <c r="F89" i="3" s="1"/>
  <c r="F94" i="3" s="1"/>
  <c r="H84" i="3"/>
  <c r="G87" i="3"/>
  <c r="M63" i="7" l="1"/>
  <c r="N51" i="7"/>
  <c r="M52" i="7"/>
  <c r="M57" i="7" s="1"/>
  <c r="M76" i="7" s="1"/>
  <c r="M78" i="7" s="1"/>
  <c r="M62" i="7"/>
  <c r="M69" i="7" s="1"/>
  <c r="N68" i="7"/>
  <c r="O61" i="7"/>
  <c r="M86" i="7"/>
  <c r="M90" i="7" s="1"/>
  <c r="L90" i="7"/>
  <c r="L57" i="7"/>
  <c r="J78" i="7"/>
  <c r="O77" i="7"/>
  <c r="D85" i="7" s="1"/>
  <c r="E85" i="7" s="1"/>
  <c r="F85" i="7" s="1"/>
  <c r="G85" i="7" s="1"/>
  <c r="H85" i="7" s="1"/>
  <c r="I85" i="7" s="1"/>
  <c r="J85" i="7" s="1"/>
  <c r="K85" i="7" s="1"/>
  <c r="L85" i="7" s="1"/>
  <c r="M85" i="7" s="1"/>
  <c r="M64" i="7"/>
  <c r="M68" i="7"/>
  <c r="M71" i="7" s="1"/>
  <c r="N69" i="7"/>
  <c r="O69" i="7" s="1"/>
  <c r="O62" i="7"/>
  <c r="O70" i="7"/>
  <c r="H87" i="3"/>
  <c r="H88" i="3" s="1"/>
  <c r="I84" i="3"/>
  <c r="J86" i="3"/>
  <c r="I90" i="3"/>
  <c r="G88" i="3"/>
  <c r="G89" i="3" s="1"/>
  <c r="G94" i="3" s="1"/>
  <c r="L76" i="7" l="1"/>
  <c r="N63" i="7"/>
  <c r="N52" i="7"/>
  <c r="N71" i="7"/>
  <c r="O68" i="7"/>
  <c r="O71" i="7" s="1"/>
  <c r="H89" i="3"/>
  <c r="H94" i="3" s="1"/>
  <c r="J90" i="3"/>
  <c r="K86" i="3"/>
  <c r="J84" i="3"/>
  <c r="I87" i="3"/>
  <c r="I88" i="3" s="1"/>
  <c r="I89" i="3" s="1"/>
  <c r="I94" i="3" s="1"/>
  <c r="O63" i="7" l="1"/>
  <c r="O64" i="7" s="1"/>
  <c r="N64" i="7"/>
  <c r="L78" i="7"/>
  <c r="N57" i="7"/>
  <c r="O52" i="7"/>
  <c r="C96" i="3"/>
  <c r="K84" i="3"/>
  <c r="J87" i="3"/>
  <c r="K90" i="3"/>
  <c r="L86" i="3"/>
  <c r="N76" i="7" l="1"/>
  <c r="O57" i="7"/>
  <c r="J88" i="3"/>
  <c r="J89" i="3" s="1"/>
  <c r="J94" i="3" s="1"/>
  <c r="L90" i="3"/>
  <c r="M86" i="3"/>
  <c r="M90" i="3" s="1"/>
  <c r="K87" i="3"/>
  <c r="K88" i="3" s="1"/>
  <c r="K89" i="3" s="1"/>
  <c r="K94" i="3" s="1"/>
  <c r="L84" i="3"/>
  <c r="N78" i="7" l="1"/>
  <c r="O78" i="7" s="1"/>
  <c r="O76" i="7"/>
  <c r="D84" i="7" s="1"/>
  <c r="M84" i="3"/>
  <c r="M87" i="3" s="1"/>
  <c r="M88" i="3" s="1"/>
  <c r="M89" i="3" s="1"/>
  <c r="M94" i="3" s="1"/>
  <c r="L87" i="3"/>
  <c r="L88" i="3" s="1"/>
  <c r="L89" i="3" s="1"/>
  <c r="L94" i="3" s="1"/>
  <c r="D87" i="7" l="1"/>
  <c r="E84" i="7"/>
  <c r="C95" i="3"/>
  <c r="F84" i="7" l="1"/>
  <c r="E87" i="7"/>
  <c r="D88" i="7"/>
  <c r="D89" i="7" s="1"/>
  <c r="D94" i="7" s="1"/>
  <c r="E88" i="7" l="1"/>
  <c r="E89" i="7"/>
  <c r="E94" i="7" s="1"/>
  <c r="F87" i="7"/>
  <c r="G84" i="7"/>
  <c r="G87" i="7" l="1"/>
  <c r="H84" i="7"/>
  <c r="F88" i="7"/>
  <c r="F89" i="7"/>
  <c r="F94" i="7" s="1"/>
  <c r="H87" i="7" l="1"/>
  <c r="I84" i="7"/>
  <c r="G88" i="7"/>
  <c r="G89" i="7" s="1"/>
  <c r="G94" i="7" s="1"/>
  <c r="J84" i="7" l="1"/>
  <c r="I87" i="7"/>
  <c r="H88" i="7"/>
  <c r="H89" i="7" s="1"/>
  <c r="H94" i="7" s="1"/>
  <c r="C96" i="7" s="1"/>
  <c r="I88" i="7" l="1"/>
  <c r="I89" i="7" s="1"/>
  <c r="I94" i="7" s="1"/>
  <c r="J87" i="7"/>
  <c r="K84" i="7"/>
  <c r="K87" i="7" l="1"/>
  <c r="L84" i="7"/>
  <c r="J88" i="7"/>
  <c r="J89" i="7" s="1"/>
  <c r="J94" i="7" s="1"/>
  <c r="L87" i="7" l="1"/>
  <c r="M84" i="7"/>
  <c r="M87" i="7" s="1"/>
  <c r="K88" i="7"/>
  <c r="K89" i="7" s="1"/>
  <c r="K94" i="7" s="1"/>
  <c r="M88" i="7" l="1"/>
  <c r="M89" i="7"/>
  <c r="M94" i="7" s="1"/>
  <c r="L88" i="7"/>
  <c r="L89" i="7" s="1"/>
  <c r="L94" i="7" s="1"/>
  <c r="C95" i="7" l="1"/>
</calcChain>
</file>

<file path=xl/sharedStrings.xml><?xml version="1.0" encoding="utf-8"?>
<sst xmlns="http://schemas.openxmlformats.org/spreadsheetml/2006/main" count="344" uniqueCount="106">
  <si>
    <t>Superficie pastoreo (ha)</t>
  </si>
  <si>
    <t>N° cabras</t>
  </si>
  <si>
    <t>N° cabritillas</t>
  </si>
  <si>
    <t>N°chivos reproductores</t>
  </si>
  <si>
    <t>Costos Fijos</t>
  </si>
  <si>
    <t>Depreciación</t>
  </si>
  <si>
    <t xml:space="preserve">Costos </t>
  </si>
  <si>
    <t>N° chivitos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</si>
  <si>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</si>
  <si>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</si>
  <si>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</si>
  <si>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</si>
  <si>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</si>
  <si>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</si>
  <si>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</si>
  <si>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</si>
  <si>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</si>
  <si>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</si>
  <si>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</si>
  <si>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</si>
  <si>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ANUAL</t>
  </si>
  <si>
    <t xml:space="preserve">Rendimiento en kg de por animales </t>
  </si>
  <si>
    <t>$ precio por KG vivo</t>
  </si>
  <si>
    <t>Luz</t>
  </si>
  <si>
    <t xml:space="preserve">Agua </t>
  </si>
  <si>
    <t>Gas</t>
  </si>
  <si>
    <t>Teléfono</t>
  </si>
  <si>
    <t>Otros costos fijos</t>
  </si>
  <si>
    <t>TOTAL COSTOS FIJOS</t>
  </si>
  <si>
    <t xml:space="preserve">Monto </t>
  </si>
  <si>
    <t xml:space="preserve">Años vida Util </t>
  </si>
  <si>
    <t xml:space="preserve">Depreciación anual </t>
  </si>
  <si>
    <t>Depreciación mensual</t>
  </si>
  <si>
    <t>5 Corrales  y 1 galpon aporte estatal</t>
  </si>
  <si>
    <t>Sala de quesos</t>
  </si>
  <si>
    <t>Bomba de agua</t>
  </si>
  <si>
    <t>TOTAL INVERSIONES</t>
  </si>
  <si>
    <t>INGRESOS</t>
  </si>
  <si>
    <t xml:space="preserve">COSTOS </t>
  </si>
  <si>
    <t>Nº de cabras que destina a la producción de quesos</t>
  </si>
  <si>
    <t xml:space="preserve">1.- PARAMETROS </t>
  </si>
  <si>
    <t xml:space="preserve">2.- INVERSIONES </t>
  </si>
  <si>
    <t>Muebles</t>
  </si>
  <si>
    <t xml:space="preserve">Utensilios </t>
  </si>
  <si>
    <t>Cocina</t>
  </si>
  <si>
    <t>Refrigerador</t>
  </si>
  <si>
    <t>Medida</t>
  </si>
  <si>
    <t>3.- COSTOS FIJOS</t>
  </si>
  <si>
    <t xml:space="preserve">Meses de producción de quesos </t>
  </si>
  <si>
    <t>Enero a febrero y de julio a diciembre</t>
  </si>
  <si>
    <t>4.- COSTOS VARIABLES</t>
  </si>
  <si>
    <t>TOTAL COSTOS VARIABLES</t>
  </si>
  <si>
    <t>Alimentación (Heno,forraje, maiz, concentrado)</t>
  </si>
  <si>
    <t>Sanidad</t>
  </si>
  <si>
    <t>Empaque de quesos</t>
  </si>
  <si>
    <t>Mano de obra maestro quesero</t>
  </si>
  <si>
    <t>Mano de obra familiar mantención del sistema</t>
  </si>
  <si>
    <t>5.- INGRESOS</t>
  </si>
  <si>
    <t>Cabras productoras de leche</t>
  </si>
  <si>
    <t>Precio de venta kg de queso</t>
  </si>
  <si>
    <t>Rendimiento de Litros de leche  por cabra</t>
  </si>
  <si>
    <t>Litros de leche para producir un kg de queso</t>
  </si>
  <si>
    <t>Kilos de quesos producidos</t>
  </si>
  <si>
    <t>Ingresos por venta de queso</t>
  </si>
  <si>
    <t>Rendimiento de Litros de leche  total</t>
  </si>
  <si>
    <t>Ingresos por venta de Cabrito</t>
  </si>
  <si>
    <t>Venta de animales cabritos unidades</t>
  </si>
  <si>
    <t>INGRESOS TOTALES</t>
  </si>
  <si>
    <t>6.- PUNTO DEEQUILIBRIO DEL QUESO</t>
  </si>
  <si>
    <t>Precio</t>
  </si>
  <si>
    <t>Punto equilibrio en cantidades</t>
  </si>
  <si>
    <t>Punto equilibrio en precio venta</t>
  </si>
  <si>
    <t>Cantidades vendidas</t>
  </si>
  <si>
    <t>7.- PUNTO DEEQUILIBRIO DEL QUESO</t>
  </si>
  <si>
    <t>Costo variable unitario</t>
  </si>
  <si>
    <t>MARGEN</t>
  </si>
  <si>
    <t>FLUJO </t>
  </si>
  <si>
    <t>AÑO 1</t>
  </si>
  <si>
    <t>Ingresos por Venta </t>
  </si>
  <si>
    <t>Utilidad Antes de Impuesto</t>
  </si>
  <si>
    <t>Impuesto</t>
  </si>
  <si>
    <t> Utilidad Despues de Impuesto </t>
  </si>
  <si>
    <t>Recuperación Capital de Trabajo</t>
  </si>
  <si>
    <t xml:space="preserve">Inversión  </t>
  </si>
  <si>
    <t>Inversión en Capitald de Trabajo</t>
  </si>
  <si>
    <t> Total </t>
  </si>
  <si>
    <t> VAN </t>
  </si>
  <si>
    <t> TIR 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</si>
  <si>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</si>
  <si>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</si>
  <si>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</si>
  <si>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</si>
  <si>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</si>
  <si>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</si>
  <si>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</si>
  <si>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</si>
  <si>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</si>
  <si>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 xml:space="preserve">Dias del mes de producción </t>
  </si>
  <si>
    <t>Insumos</t>
  </si>
  <si>
    <t xml:space="preserve">8. FLUJO MENSUAL </t>
  </si>
  <si>
    <t>Precio de venta de queso</t>
  </si>
  <si>
    <t>Internet</t>
  </si>
  <si>
    <t xml:space="preserve">Plantel </t>
  </si>
  <si>
    <t>Alimentación normal mensual</t>
  </si>
  <si>
    <t>En los ejemplos el consumo diario es del orden de 4,1% de peso vivo, que para una cabra de 50 kg, sería del orden de 2,05 kg de MS por día</t>
  </si>
  <si>
    <t>Por ejemplo, si una ración cuesta $150/kg de MS..... el costo total será = 150*2,05 = $307,5/día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</si>
</sst>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;[Red]\-&quot;$&quot;#,##0"/>
    <numFmt numFmtId="42" formatCode="_-&quot;$&quot;* #,##0_-;\-&quot;$&quot;* #,##0_-;_-&quot;$&quot;* &quot;-&quot;_-;_-@_-"/>
    <numFmt numFmtId="41" formatCode="_-* #,##0_-;\-* #,##0_-;_-* &quot;-&quot;_-;_-@_-"/>
    <numFmt numFmtId="164" formatCode="_-* #,##0.0_-;\-* #,##0.0_-;_-* &quot;-&quot;_-;_-@_-"/>
    <numFmt numFmtId="165" formatCode="_-* #,##0.0\ _€_-;\-* #,##0.0\ _€_-;_-* &quot;-&quot;\ _€_-;_-@_-"/>
  </numFmts>
  <fonts count="15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4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 LIHT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5" fillId="0" borderId="0" xfId="0" applyFont="1"/>
    <xf numFmtId="41" fontId="0" fillId="0" borderId="0" xfId="0" applyNumberFormat="1"/>
    <xf numFmtId="0" fontId="0" fillId="0" borderId="1" xfId="0" applyBorder="1" applyAlignment="1">
      <alignment horizontal="left"/>
    </xf>
    <xf numFmtId="41" fontId="0" fillId="0" borderId="1" xfId="0" applyNumberFormat="1" applyBorder="1"/>
    <xf numFmtId="0" fontId="5" fillId="2" borderId="1" xfId="0" applyFont="1" applyFill="1" applyBorder="1" applyAlignment="1">
      <alignment horizontal="left"/>
    </xf>
    <xf numFmtId="41" fontId="5" fillId="2" borderId="1" xfId="1" applyFont="1" applyFill="1" applyBorder="1"/>
    <xf numFmtId="0" fontId="6" fillId="0" borderId="0" xfId="0" applyFont="1"/>
    <xf numFmtId="41" fontId="6" fillId="0" borderId="0" xfId="0" applyNumberFormat="1" applyFont="1"/>
    <xf numFmtId="9" fontId="0" fillId="0" borderId="0" xfId="0" applyNumberFormat="1"/>
    <xf numFmtId="41" fontId="0" fillId="0" borderId="1" xfId="1" applyFont="1" applyBorder="1"/>
    <xf numFmtId="0" fontId="5" fillId="0" borderId="1" xfId="0" applyFont="1" applyBorder="1" applyAlignment="1">
      <alignment horizontal="left" wrapText="1"/>
    </xf>
    <xf numFmtId="0" fontId="0" fillId="0" borderId="1" xfId="0" applyBorder="1" applyAlignment="1">
      <alignment wrapText="1"/>
    </xf>
    <xf numFmtId="0" fontId="5" fillId="2" borderId="1" xfId="0" applyFont="1" applyFill="1" applyBorder="1" applyAlignment="1">
      <alignment horizontal="left" wrapText="1"/>
    </xf>
    <xf numFmtId="41" fontId="0" fillId="2" borderId="1" xfId="0" applyNumberFormat="1" applyFill="1" applyBorder="1" applyAlignment="1">
      <alignment wrapText="1"/>
    </xf>
    <xf numFmtId="42" fontId="0" fillId="0" borderId="1" xfId="2" applyFont="1" applyBorder="1" applyAlignment="1">
      <alignment wrapText="1"/>
    </xf>
    <xf numFmtId="42" fontId="0" fillId="2" borderId="1" xfId="2" applyFont="1" applyFill="1" applyBorder="1" applyAlignment="1">
      <alignment wrapText="1"/>
    </xf>
    <xf numFmtId="42" fontId="5" fillId="0" borderId="1" xfId="2" applyFont="1" applyBorder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/>
    <xf numFmtId="0" fontId="7" fillId="0" borderId="1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41" fontId="0" fillId="2" borderId="1" xfId="1" applyFont="1" applyFill="1" applyBorder="1"/>
    <xf numFmtId="164" fontId="0" fillId="0" borderId="1" xfId="1" applyNumberFormat="1" applyFont="1" applyBorder="1"/>
    <xf numFmtId="41" fontId="3" fillId="0" borderId="1" xfId="0" applyNumberFormat="1" applyFont="1" applyBorder="1"/>
    <xf numFmtId="0" fontId="10" fillId="0" borderId="0" xfId="0" applyFont="1"/>
    <xf numFmtId="41" fontId="10" fillId="0" borderId="1" xfId="0" applyNumberFormat="1" applyFont="1" applyBorder="1"/>
    <xf numFmtId="0" fontId="4" fillId="2" borderId="1" xfId="0" applyFont="1" applyFill="1" applyBorder="1" applyAlignment="1">
      <alignment horizontal="left" vertical="center"/>
    </xf>
    <xf numFmtId="0" fontId="11" fillId="0" borderId="1" xfId="0" applyFont="1" applyBorder="1"/>
    <xf numFmtId="0" fontId="12" fillId="0" borderId="1" xfId="0" applyFont="1" applyBorder="1"/>
    <xf numFmtId="41" fontId="12" fillId="0" borderId="1" xfId="1" applyFont="1" applyFill="1" applyBorder="1"/>
    <xf numFmtId="41" fontId="11" fillId="0" borderId="1" xfId="1" applyFont="1" applyFill="1" applyBorder="1"/>
    <xf numFmtId="41" fontId="4" fillId="2" borderId="1" xfId="1" applyFont="1" applyFill="1" applyBorder="1"/>
    <xf numFmtId="6" fontId="13" fillId="2" borderId="1" xfId="1" applyNumberFormat="1" applyFont="1" applyFill="1" applyBorder="1"/>
    <xf numFmtId="0" fontId="2" fillId="2" borderId="1" xfId="0" applyFont="1" applyFill="1" applyBorder="1" applyAlignment="1">
      <alignment horizontal="center" vertical="center"/>
    </xf>
    <xf numFmtId="165" fontId="11" fillId="0" borderId="1" xfId="1" applyNumberFormat="1" applyFont="1" applyFill="1" applyBorder="1" applyAlignment="1">
      <alignment vertical="center"/>
    </xf>
    <xf numFmtId="41" fontId="0" fillId="0" borderId="0" xfId="1" applyFont="1"/>
    <xf numFmtId="41" fontId="10" fillId="3" borderId="1" xfId="0" applyNumberFormat="1" applyFont="1" applyFill="1" applyBorder="1"/>
    <xf numFmtId="9" fontId="13" fillId="3" borderId="1" xfId="3" applyFont="1" applyFill="1" applyBorder="1"/>
    <xf numFmtId="41" fontId="11" fillId="0" borderId="1" xfId="0" applyNumberFormat="1" applyFont="1" applyBorder="1"/>
    <xf numFmtId="0" fontId="5" fillId="3" borderId="1" xfId="0" applyFont="1" applyFill="1" applyBorder="1" applyAlignment="1">
      <alignment horizontal="left"/>
    </xf>
    <xf numFmtId="41" fontId="5" fillId="3" borderId="1" xfId="1" applyFont="1" applyFill="1" applyBorder="1"/>
    <xf numFmtId="0" fontId="0" fillId="3" borderId="0" xfId="0" applyFill="1"/>
    <xf numFmtId="0" fontId="14" fillId="0" borderId="0" xfId="0" applyFont="1"/>
  </cellXfs>
  <cellStyles count="4">
    <cellStyle name="Millares [0]" xfId="1" builtinId="6"/>
    <cellStyle name="Moneda [0]" xfId="2" builtinId="7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AF49B-F74C-8647-8B42-32D902FFB020}">
  <dimension ref="B2:O98"/>
  <sheetViews>
    <sheetView topLeftCell="A78" zoomScale="90" zoomScaleNormal="90" workbookViewId="0">
      <selection activeCell="C31" sqref="C31"/>
    </sheetView>
  </sheetViews>
  <sheetFormatPr baseColWidth="10" defaultRowHeight="16"/>
  <cols>
    <col min="2" max="2" width="39.33203125" customWidth="1"/>
    <col min="3" max="3" width="17.33203125" customWidth="1"/>
    <col min="4" max="13" width="12.1640625" customWidth="1"/>
    <col min="15" max="15" width="14.1640625" customWidth="1"/>
  </cols>
  <sheetData>
    <row r="2" spans="2:6">
      <c r="B2" s="29" t="s">
        <v>40</v>
      </c>
      <c r="C2" s="30" t="s">
        <v>46</v>
      </c>
      <c r="E2" t="s">
        <v>100</v>
      </c>
    </row>
    <row r="3" spans="2:6">
      <c r="B3" s="21" t="s">
        <v>0</v>
      </c>
      <c r="C3" s="25">
        <v>2</v>
      </c>
      <c r="E3">
        <v>12000</v>
      </c>
    </row>
    <row r="4" spans="2:6">
      <c r="B4" s="22" t="s">
        <v>1</v>
      </c>
      <c r="C4" s="26">
        <v>25</v>
      </c>
    </row>
    <row r="5" spans="2:6">
      <c r="B5" s="22" t="s">
        <v>2</v>
      </c>
      <c r="C5" s="26">
        <v>25</v>
      </c>
      <c r="E5" s="3">
        <f>C30/(C4+C5+C6+C7)</f>
        <v>8619.718309859154</v>
      </c>
    </row>
    <row r="6" spans="2:6">
      <c r="B6" s="22" t="s">
        <v>3</v>
      </c>
      <c r="C6" s="26">
        <v>1</v>
      </c>
    </row>
    <row r="7" spans="2:6">
      <c r="B7" s="22" t="s">
        <v>7</v>
      </c>
      <c r="C7" s="26">
        <v>20</v>
      </c>
    </row>
    <row r="8" spans="2:6" ht="32">
      <c r="B8" s="23" t="s">
        <v>39</v>
      </c>
      <c r="C8" s="26">
        <v>20</v>
      </c>
    </row>
    <row r="9" spans="2:6" ht="38" customHeight="1">
      <c r="B9" s="24" t="s">
        <v>48</v>
      </c>
      <c r="C9" s="27" t="s">
        <v>49</v>
      </c>
    </row>
    <row r="10" spans="2:6">
      <c r="B10" s="19"/>
      <c r="C10" s="20"/>
    </row>
    <row r="12" spans="2:6" ht="34">
      <c r="B12" s="29" t="s">
        <v>41</v>
      </c>
      <c r="C12" s="31" t="s">
        <v>29</v>
      </c>
      <c r="D12" s="31" t="s">
        <v>30</v>
      </c>
      <c r="E12" s="31" t="s">
        <v>31</v>
      </c>
      <c r="F12" s="32" t="s">
        <v>32</v>
      </c>
    </row>
    <row r="13" spans="2:6">
      <c r="B13" s="12" t="s">
        <v>33</v>
      </c>
      <c r="C13" s="16">
        <v>4000000</v>
      </c>
      <c r="D13" s="13">
        <v>10</v>
      </c>
      <c r="E13" s="16">
        <f>C13/D13</f>
        <v>400000</v>
      </c>
      <c r="F13" s="18">
        <f>E13/12</f>
        <v>33333.333333333336</v>
      </c>
    </row>
    <row r="14" spans="2:6">
      <c r="B14" s="12" t="s">
        <v>34</v>
      </c>
      <c r="C14" s="16">
        <v>5000000</v>
      </c>
      <c r="D14" s="13">
        <v>10</v>
      </c>
      <c r="E14" s="16">
        <f t="shared" ref="E14:E19" si="0">C14/D14</f>
        <v>500000</v>
      </c>
      <c r="F14" s="18">
        <f t="shared" ref="F14:F19" si="1">E14/12</f>
        <v>41666.666666666664</v>
      </c>
    </row>
    <row r="15" spans="2:6">
      <c r="B15" s="12" t="s">
        <v>35</v>
      </c>
      <c r="C15" s="16">
        <v>300000</v>
      </c>
      <c r="D15" s="13">
        <v>5</v>
      </c>
      <c r="E15" s="16">
        <f t="shared" si="0"/>
        <v>60000</v>
      </c>
      <c r="F15" s="18">
        <f t="shared" si="1"/>
        <v>5000</v>
      </c>
    </row>
    <row r="16" spans="2:6">
      <c r="B16" s="12" t="s">
        <v>42</v>
      </c>
      <c r="C16" s="16">
        <v>1000000</v>
      </c>
      <c r="D16" s="13">
        <v>5</v>
      </c>
      <c r="E16" s="16">
        <f t="shared" si="0"/>
        <v>200000</v>
      </c>
      <c r="F16" s="18">
        <f t="shared" si="1"/>
        <v>16666.666666666668</v>
      </c>
    </row>
    <row r="17" spans="2:15">
      <c r="B17" s="12" t="s">
        <v>43</v>
      </c>
      <c r="C17" s="16">
        <v>300000</v>
      </c>
      <c r="D17" s="13">
        <v>5</v>
      </c>
      <c r="E17" s="16">
        <f t="shared" si="0"/>
        <v>60000</v>
      </c>
      <c r="F17" s="18">
        <f t="shared" si="1"/>
        <v>5000</v>
      </c>
    </row>
    <row r="18" spans="2:15">
      <c r="B18" s="12" t="s">
        <v>44</v>
      </c>
      <c r="C18" s="16">
        <v>350000</v>
      </c>
      <c r="D18" s="13">
        <v>5</v>
      </c>
      <c r="E18" s="16">
        <f t="shared" si="0"/>
        <v>70000</v>
      </c>
      <c r="F18" s="18">
        <f t="shared" si="1"/>
        <v>5833.333333333333</v>
      </c>
    </row>
    <row r="19" spans="2:15">
      <c r="B19" s="12" t="s">
        <v>45</v>
      </c>
      <c r="C19" s="16">
        <v>400000</v>
      </c>
      <c r="D19" s="13">
        <v>5</v>
      </c>
      <c r="E19" s="16">
        <f t="shared" si="0"/>
        <v>80000</v>
      </c>
      <c r="F19" s="18">
        <f t="shared" si="1"/>
        <v>6666.666666666667</v>
      </c>
    </row>
    <row r="20" spans="2:15">
      <c r="B20" s="14" t="s">
        <v>36</v>
      </c>
      <c r="C20" s="17">
        <f>SUM(C13:C19)</f>
        <v>11350000</v>
      </c>
      <c r="D20" s="15"/>
      <c r="E20" s="17">
        <f>SUM(E13:E19)</f>
        <v>1370000</v>
      </c>
      <c r="F20" s="17">
        <f>SUM(F13:F19)</f>
        <v>114166.66666666667</v>
      </c>
    </row>
    <row r="23" spans="2:15">
      <c r="B23" s="33" t="s">
        <v>47</v>
      </c>
      <c r="C23" s="28" t="s">
        <v>8</v>
      </c>
      <c r="D23" s="28" t="s">
        <v>9</v>
      </c>
      <c r="E23" s="28" t="s">
        <v>10</v>
      </c>
      <c r="F23" s="28" t="s">
        <v>11</v>
      </c>
      <c r="G23" s="28" t="s">
        <v>12</v>
      </c>
      <c r="H23" s="28" t="s">
        <v>13</v>
      </c>
      <c r="I23" s="28" t="s">
        <v>14</v>
      </c>
      <c r="J23" s="28" t="s">
        <v>15</v>
      </c>
      <c r="K23" s="28" t="s">
        <v>16</v>
      </c>
      <c r="L23" s="28" t="s">
        <v>17</v>
      </c>
      <c r="M23" s="28" t="s">
        <v>18</v>
      </c>
      <c r="N23" s="28" t="s">
        <v>19</v>
      </c>
      <c r="O23" s="28" t="s">
        <v>20</v>
      </c>
    </row>
    <row r="24" spans="2:15">
      <c r="B24" s="4" t="s">
        <v>56</v>
      </c>
      <c r="C24" s="11">
        <v>600000</v>
      </c>
      <c r="D24" s="11">
        <f>C24</f>
        <v>600000</v>
      </c>
      <c r="E24" s="11">
        <f t="shared" ref="E24:N24" si="2">D24</f>
        <v>600000</v>
      </c>
      <c r="F24" s="11">
        <f t="shared" si="2"/>
        <v>600000</v>
      </c>
      <c r="G24" s="11">
        <f t="shared" si="2"/>
        <v>600000</v>
      </c>
      <c r="H24" s="11">
        <f t="shared" si="2"/>
        <v>600000</v>
      </c>
      <c r="I24" s="11">
        <f t="shared" si="2"/>
        <v>600000</v>
      </c>
      <c r="J24" s="11">
        <f t="shared" si="2"/>
        <v>600000</v>
      </c>
      <c r="K24" s="11">
        <f t="shared" si="2"/>
        <v>600000</v>
      </c>
      <c r="L24" s="11">
        <f t="shared" si="2"/>
        <v>600000</v>
      </c>
      <c r="M24" s="11">
        <f t="shared" si="2"/>
        <v>600000</v>
      </c>
      <c r="N24" s="11">
        <f t="shared" si="2"/>
        <v>600000</v>
      </c>
      <c r="O24" s="34">
        <f>SUM(C24:N24)</f>
        <v>7200000</v>
      </c>
    </row>
    <row r="25" spans="2:15">
      <c r="B25" s="4" t="s">
        <v>23</v>
      </c>
      <c r="C25" s="11">
        <v>38000</v>
      </c>
      <c r="D25" s="11">
        <f t="shared" ref="D25:N30" si="3">C25</f>
        <v>38000</v>
      </c>
      <c r="E25" s="11">
        <f t="shared" si="3"/>
        <v>38000</v>
      </c>
      <c r="F25" s="11">
        <f t="shared" si="3"/>
        <v>38000</v>
      </c>
      <c r="G25" s="11">
        <f t="shared" si="3"/>
        <v>38000</v>
      </c>
      <c r="H25" s="11">
        <f t="shared" si="3"/>
        <v>38000</v>
      </c>
      <c r="I25" s="11">
        <f t="shared" si="3"/>
        <v>38000</v>
      </c>
      <c r="J25" s="11">
        <f t="shared" si="3"/>
        <v>38000</v>
      </c>
      <c r="K25" s="11">
        <f t="shared" si="3"/>
        <v>38000</v>
      </c>
      <c r="L25" s="11">
        <f t="shared" si="3"/>
        <v>38000</v>
      </c>
      <c r="M25" s="11">
        <f t="shared" si="3"/>
        <v>38000</v>
      </c>
      <c r="N25" s="11">
        <f t="shared" si="3"/>
        <v>38000</v>
      </c>
      <c r="O25" s="34">
        <f t="shared" ref="O25:O31" si="4">SUM(C25:N25)</f>
        <v>456000</v>
      </c>
    </row>
    <row r="26" spans="2:15">
      <c r="B26" s="4" t="s">
        <v>24</v>
      </c>
      <c r="C26" s="11">
        <v>38000</v>
      </c>
      <c r="D26" s="11">
        <f t="shared" si="3"/>
        <v>38000</v>
      </c>
      <c r="E26" s="11">
        <f t="shared" si="3"/>
        <v>38000</v>
      </c>
      <c r="F26" s="11">
        <f t="shared" si="3"/>
        <v>38000</v>
      </c>
      <c r="G26" s="11">
        <f t="shared" si="3"/>
        <v>38000</v>
      </c>
      <c r="H26" s="11">
        <f t="shared" si="3"/>
        <v>38000</v>
      </c>
      <c r="I26" s="11">
        <f t="shared" si="3"/>
        <v>38000</v>
      </c>
      <c r="J26" s="11">
        <f t="shared" si="3"/>
        <v>38000</v>
      </c>
      <c r="K26" s="11">
        <f t="shared" si="3"/>
        <v>38000</v>
      </c>
      <c r="L26" s="11">
        <f t="shared" si="3"/>
        <v>38000</v>
      </c>
      <c r="M26" s="11">
        <f t="shared" si="3"/>
        <v>38000</v>
      </c>
      <c r="N26" s="11">
        <f t="shared" si="3"/>
        <v>38000</v>
      </c>
      <c r="O26" s="34">
        <f t="shared" si="4"/>
        <v>456000</v>
      </c>
    </row>
    <row r="27" spans="2:15">
      <c r="B27" s="4" t="s">
        <v>25</v>
      </c>
      <c r="C27" s="11">
        <v>25000</v>
      </c>
      <c r="D27" s="11">
        <f t="shared" si="3"/>
        <v>25000</v>
      </c>
      <c r="E27" s="11">
        <f t="shared" si="3"/>
        <v>25000</v>
      </c>
      <c r="F27" s="11">
        <f t="shared" si="3"/>
        <v>25000</v>
      </c>
      <c r="G27" s="11">
        <f t="shared" si="3"/>
        <v>25000</v>
      </c>
      <c r="H27" s="11">
        <f t="shared" si="3"/>
        <v>25000</v>
      </c>
      <c r="I27" s="11">
        <f t="shared" si="3"/>
        <v>25000</v>
      </c>
      <c r="J27" s="11">
        <f t="shared" si="3"/>
        <v>25000</v>
      </c>
      <c r="K27" s="11">
        <f t="shared" si="3"/>
        <v>25000</v>
      </c>
      <c r="L27" s="11">
        <f t="shared" si="3"/>
        <v>25000</v>
      </c>
      <c r="M27" s="11">
        <f t="shared" si="3"/>
        <v>25000</v>
      </c>
      <c r="N27" s="11">
        <f t="shared" si="3"/>
        <v>25000</v>
      </c>
      <c r="O27" s="34">
        <f t="shared" si="4"/>
        <v>300000</v>
      </c>
    </row>
    <row r="28" spans="2:15">
      <c r="B28" s="4" t="s">
        <v>26</v>
      </c>
      <c r="C28" s="11">
        <v>12000</v>
      </c>
      <c r="D28" s="11">
        <f t="shared" si="3"/>
        <v>12000</v>
      </c>
      <c r="E28" s="11">
        <f t="shared" si="3"/>
        <v>12000</v>
      </c>
      <c r="F28" s="11">
        <f t="shared" si="3"/>
        <v>12000</v>
      </c>
      <c r="G28" s="11">
        <f t="shared" si="3"/>
        <v>12000</v>
      </c>
      <c r="H28" s="11">
        <f t="shared" si="3"/>
        <v>12000</v>
      </c>
      <c r="I28" s="11">
        <f t="shared" si="3"/>
        <v>12000</v>
      </c>
      <c r="J28" s="11">
        <f t="shared" si="3"/>
        <v>12000</v>
      </c>
      <c r="K28" s="11">
        <f t="shared" si="3"/>
        <v>12000</v>
      </c>
      <c r="L28" s="11">
        <f t="shared" si="3"/>
        <v>12000</v>
      </c>
      <c r="M28" s="11">
        <f t="shared" si="3"/>
        <v>12000</v>
      </c>
      <c r="N28" s="11">
        <f t="shared" si="3"/>
        <v>12000</v>
      </c>
      <c r="O28" s="34">
        <f t="shared" si="4"/>
        <v>144000</v>
      </c>
    </row>
    <row r="29" spans="2:15">
      <c r="B29" s="4" t="s">
        <v>101</v>
      </c>
      <c r="C29" s="11">
        <v>10000</v>
      </c>
      <c r="D29" s="11">
        <f t="shared" si="3"/>
        <v>10000</v>
      </c>
      <c r="E29" s="11">
        <f t="shared" si="3"/>
        <v>10000</v>
      </c>
      <c r="F29" s="11">
        <f t="shared" si="3"/>
        <v>10000</v>
      </c>
      <c r="G29" s="11">
        <f t="shared" si="3"/>
        <v>10000</v>
      </c>
      <c r="H29" s="11">
        <f t="shared" si="3"/>
        <v>10000</v>
      </c>
      <c r="I29" s="11">
        <f t="shared" si="3"/>
        <v>10000</v>
      </c>
      <c r="J29" s="11">
        <f t="shared" si="3"/>
        <v>10000</v>
      </c>
      <c r="K29" s="11">
        <f t="shared" si="3"/>
        <v>10000</v>
      </c>
      <c r="L29" s="11">
        <f t="shared" si="3"/>
        <v>10000</v>
      </c>
      <c r="M29" s="11">
        <f t="shared" si="3"/>
        <v>10000</v>
      </c>
      <c r="N29" s="11">
        <f t="shared" si="3"/>
        <v>10000</v>
      </c>
      <c r="O29" s="34"/>
    </row>
    <row r="30" spans="2:15">
      <c r="B30" s="4" t="s">
        <v>52</v>
      </c>
      <c r="C30" s="11">
        <f>400*(C4+C5+C6)*30</f>
        <v>612000</v>
      </c>
      <c r="D30" s="11">
        <f t="shared" si="3"/>
        <v>612000</v>
      </c>
      <c r="E30" s="11">
        <f t="shared" si="3"/>
        <v>612000</v>
      </c>
      <c r="F30" s="11">
        <f t="shared" si="3"/>
        <v>612000</v>
      </c>
      <c r="G30" s="11">
        <f t="shared" si="3"/>
        <v>612000</v>
      </c>
      <c r="H30" s="11">
        <f t="shared" si="3"/>
        <v>612000</v>
      </c>
      <c r="I30" s="11">
        <f t="shared" si="3"/>
        <v>612000</v>
      </c>
      <c r="J30" s="11">
        <f t="shared" si="3"/>
        <v>612000</v>
      </c>
      <c r="K30" s="11">
        <f t="shared" si="3"/>
        <v>612000</v>
      </c>
      <c r="L30" s="11">
        <f t="shared" si="3"/>
        <v>612000</v>
      </c>
      <c r="M30" s="11">
        <f t="shared" si="3"/>
        <v>612000</v>
      </c>
      <c r="N30" s="11">
        <f t="shared" si="3"/>
        <v>612000</v>
      </c>
      <c r="O30" s="34">
        <f>SUM(C30:N30)</f>
        <v>7344000</v>
      </c>
    </row>
    <row r="31" spans="2:15">
      <c r="B31" s="4" t="s">
        <v>27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34">
        <f t="shared" si="4"/>
        <v>0</v>
      </c>
    </row>
    <row r="32" spans="2:15">
      <c r="B32" s="6" t="s">
        <v>28</v>
      </c>
      <c r="C32" s="7">
        <f>SUM(C24:C31)</f>
        <v>1335000</v>
      </c>
      <c r="D32" s="7">
        <f t="shared" ref="D32:N32" si="5">SUM(D24:D31)</f>
        <v>1335000</v>
      </c>
      <c r="E32" s="7">
        <f t="shared" si="5"/>
        <v>1335000</v>
      </c>
      <c r="F32" s="7">
        <f t="shared" si="5"/>
        <v>1335000</v>
      </c>
      <c r="G32" s="7">
        <f t="shared" si="5"/>
        <v>1335000</v>
      </c>
      <c r="H32" s="7">
        <f t="shared" si="5"/>
        <v>1335000</v>
      </c>
      <c r="I32" s="7">
        <f t="shared" si="5"/>
        <v>1335000</v>
      </c>
      <c r="J32" s="7">
        <f t="shared" si="5"/>
        <v>1335000</v>
      </c>
      <c r="K32" s="7">
        <f t="shared" si="5"/>
        <v>1335000</v>
      </c>
      <c r="L32" s="7">
        <f t="shared" si="5"/>
        <v>1335000</v>
      </c>
      <c r="M32" s="7">
        <f t="shared" si="5"/>
        <v>1335000</v>
      </c>
      <c r="N32" s="7">
        <f t="shared" si="5"/>
        <v>1335000</v>
      </c>
      <c r="O32" s="7">
        <f>SUM(O25:O31)</f>
        <v>8700000</v>
      </c>
    </row>
    <row r="35" spans="2:15">
      <c r="B35" s="33" t="s">
        <v>50</v>
      </c>
      <c r="C35" s="28" t="s">
        <v>8</v>
      </c>
      <c r="D35" s="28" t="s">
        <v>9</v>
      </c>
      <c r="E35" s="28" t="s">
        <v>10</v>
      </c>
      <c r="F35" s="28" t="s">
        <v>11</v>
      </c>
      <c r="G35" s="28" t="s">
        <v>12</v>
      </c>
      <c r="H35" s="28" t="s">
        <v>13</v>
      </c>
      <c r="I35" s="28" t="s">
        <v>14</v>
      </c>
      <c r="J35" s="28" t="s">
        <v>15</v>
      </c>
      <c r="K35" s="28" t="s">
        <v>16</v>
      </c>
      <c r="L35" s="28" t="s">
        <v>17</v>
      </c>
      <c r="M35" s="28" t="s">
        <v>18</v>
      </c>
      <c r="N35" s="28" t="s">
        <v>19</v>
      </c>
      <c r="O35" s="28" t="s">
        <v>20</v>
      </c>
    </row>
    <row r="36" spans="2:15">
      <c r="B36" s="4" t="s">
        <v>55</v>
      </c>
      <c r="C36" s="11">
        <v>500000</v>
      </c>
      <c r="D36" s="11">
        <f>C36</f>
        <v>500000</v>
      </c>
      <c r="E36" s="11">
        <f t="shared" ref="E36:N36" si="6">D36</f>
        <v>500000</v>
      </c>
      <c r="F36" s="11">
        <f t="shared" si="6"/>
        <v>500000</v>
      </c>
      <c r="G36" s="11">
        <f t="shared" si="6"/>
        <v>500000</v>
      </c>
      <c r="H36" s="11">
        <f t="shared" si="6"/>
        <v>500000</v>
      </c>
      <c r="I36" s="11">
        <f t="shared" si="6"/>
        <v>500000</v>
      </c>
      <c r="J36" s="11">
        <f t="shared" si="6"/>
        <v>500000</v>
      </c>
      <c r="K36" s="11">
        <f t="shared" si="6"/>
        <v>500000</v>
      </c>
      <c r="L36" s="11">
        <f t="shared" si="6"/>
        <v>500000</v>
      </c>
      <c r="M36" s="11">
        <f t="shared" si="6"/>
        <v>500000</v>
      </c>
      <c r="N36" s="11">
        <f t="shared" si="6"/>
        <v>500000</v>
      </c>
      <c r="O36" s="34">
        <f t="shared" ref="O36" si="7">SUM(C36:N36)</f>
        <v>6000000</v>
      </c>
    </row>
    <row r="37" spans="2:15">
      <c r="B37" s="4" t="s">
        <v>53</v>
      </c>
      <c r="C37" s="11">
        <v>25000</v>
      </c>
      <c r="D37" s="11">
        <f t="shared" ref="D37:N39" si="8">C37</f>
        <v>25000</v>
      </c>
      <c r="E37" s="11">
        <f t="shared" si="8"/>
        <v>25000</v>
      </c>
      <c r="F37" s="11">
        <f t="shared" si="8"/>
        <v>25000</v>
      </c>
      <c r="G37" s="11">
        <f t="shared" si="8"/>
        <v>25000</v>
      </c>
      <c r="H37" s="11">
        <f t="shared" si="8"/>
        <v>25000</v>
      </c>
      <c r="I37" s="11">
        <f t="shared" si="8"/>
        <v>25000</v>
      </c>
      <c r="J37" s="11">
        <f t="shared" si="8"/>
        <v>25000</v>
      </c>
      <c r="K37" s="11">
        <f t="shared" si="8"/>
        <v>25000</v>
      </c>
      <c r="L37" s="11">
        <f t="shared" si="8"/>
        <v>25000</v>
      </c>
      <c r="M37" s="11">
        <f t="shared" si="8"/>
        <v>25000</v>
      </c>
      <c r="N37" s="11">
        <f t="shared" si="8"/>
        <v>25000</v>
      </c>
      <c r="O37" s="34">
        <f t="shared" ref="O37:O40" si="9">SUM(C37:N37)</f>
        <v>300000</v>
      </c>
    </row>
    <row r="38" spans="2:15">
      <c r="B38" s="4" t="s">
        <v>54</v>
      </c>
      <c r="C38" s="11">
        <v>10000</v>
      </c>
      <c r="D38" s="11">
        <f t="shared" si="8"/>
        <v>10000</v>
      </c>
      <c r="E38" s="11">
        <f t="shared" si="8"/>
        <v>10000</v>
      </c>
      <c r="F38" s="11">
        <f t="shared" si="8"/>
        <v>10000</v>
      </c>
      <c r="G38" s="11">
        <f t="shared" si="8"/>
        <v>10000</v>
      </c>
      <c r="H38" s="11">
        <f t="shared" si="8"/>
        <v>10000</v>
      </c>
      <c r="I38" s="11">
        <f t="shared" si="8"/>
        <v>10000</v>
      </c>
      <c r="J38" s="11">
        <f t="shared" si="8"/>
        <v>10000</v>
      </c>
      <c r="K38" s="11">
        <f t="shared" si="8"/>
        <v>10000</v>
      </c>
      <c r="L38" s="11">
        <f t="shared" si="8"/>
        <v>10000</v>
      </c>
      <c r="M38" s="11">
        <f t="shared" si="8"/>
        <v>10000</v>
      </c>
      <c r="N38" s="11">
        <f t="shared" si="8"/>
        <v>10000</v>
      </c>
      <c r="O38" s="34">
        <f t="shared" si="9"/>
        <v>120000</v>
      </c>
    </row>
    <row r="39" spans="2:15">
      <c r="B39" s="1" t="s">
        <v>98</v>
      </c>
      <c r="C39" s="11">
        <v>30000</v>
      </c>
      <c r="D39" s="11">
        <f t="shared" si="8"/>
        <v>30000</v>
      </c>
      <c r="E39" s="11">
        <f t="shared" si="8"/>
        <v>30000</v>
      </c>
      <c r="F39" s="11">
        <f t="shared" si="8"/>
        <v>30000</v>
      </c>
      <c r="G39" s="11">
        <f t="shared" si="8"/>
        <v>30000</v>
      </c>
      <c r="H39" s="11">
        <f t="shared" si="8"/>
        <v>30000</v>
      </c>
      <c r="I39" s="11">
        <f t="shared" si="8"/>
        <v>30000</v>
      </c>
      <c r="J39" s="11">
        <f t="shared" si="8"/>
        <v>30000</v>
      </c>
      <c r="K39" s="11">
        <f t="shared" si="8"/>
        <v>30000</v>
      </c>
      <c r="L39" s="11">
        <f t="shared" si="8"/>
        <v>30000</v>
      </c>
      <c r="M39" s="11">
        <f t="shared" si="8"/>
        <v>30000</v>
      </c>
      <c r="N39" s="11">
        <f t="shared" si="8"/>
        <v>30000</v>
      </c>
      <c r="O39" s="34">
        <f t="shared" si="9"/>
        <v>360000</v>
      </c>
    </row>
    <row r="40" spans="2:15">
      <c r="B40" s="4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34">
        <f t="shared" si="9"/>
        <v>0</v>
      </c>
    </row>
    <row r="41" spans="2:15">
      <c r="B41" s="6" t="s">
        <v>51</v>
      </c>
      <c r="C41" s="7">
        <f>SUM(C36:C40)</f>
        <v>565000</v>
      </c>
      <c r="D41" s="7">
        <f t="shared" ref="D41:N41" si="10">SUM(D36:D40)</f>
        <v>565000</v>
      </c>
      <c r="E41" s="7">
        <f t="shared" si="10"/>
        <v>565000</v>
      </c>
      <c r="F41" s="7">
        <f t="shared" si="10"/>
        <v>565000</v>
      </c>
      <c r="G41" s="7">
        <f t="shared" si="10"/>
        <v>565000</v>
      </c>
      <c r="H41" s="7">
        <f t="shared" si="10"/>
        <v>565000</v>
      </c>
      <c r="I41" s="7">
        <f t="shared" si="10"/>
        <v>565000</v>
      </c>
      <c r="J41" s="7">
        <f t="shared" si="10"/>
        <v>565000</v>
      </c>
      <c r="K41" s="7">
        <f t="shared" si="10"/>
        <v>565000</v>
      </c>
      <c r="L41" s="7">
        <f t="shared" si="10"/>
        <v>565000</v>
      </c>
      <c r="M41" s="7">
        <f t="shared" si="10"/>
        <v>565000</v>
      </c>
      <c r="N41" s="7">
        <f t="shared" si="10"/>
        <v>565000</v>
      </c>
      <c r="O41" s="7">
        <f>SUM(O36:O40)</f>
        <v>6780000</v>
      </c>
    </row>
    <row r="42" spans="2:15">
      <c r="B42" s="2"/>
      <c r="I42" s="3"/>
    </row>
    <row r="43" spans="2:15">
      <c r="B43" s="2"/>
    </row>
    <row r="44" spans="2:15">
      <c r="B44" s="33" t="s">
        <v>57</v>
      </c>
      <c r="C44" s="28" t="s">
        <v>8</v>
      </c>
      <c r="D44" s="28" t="s">
        <v>9</v>
      </c>
      <c r="E44" s="28" t="s">
        <v>10</v>
      </c>
      <c r="F44" s="28" t="s">
        <v>11</v>
      </c>
      <c r="G44" s="28" t="s">
        <v>12</v>
      </c>
      <c r="H44" s="28" t="s">
        <v>13</v>
      </c>
      <c r="I44" s="28" t="s">
        <v>14</v>
      </c>
      <c r="J44" s="28" t="s">
        <v>15</v>
      </c>
      <c r="K44" s="28" t="s">
        <v>16</v>
      </c>
      <c r="L44" s="28" t="s">
        <v>17</v>
      </c>
      <c r="M44" s="28" t="s">
        <v>18</v>
      </c>
      <c r="N44" s="28" t="s">
        <v>19</v>
      </c>
      <c r="O44" s="28" t="s">
        <v>20</v>
      </c>
    </row>
    <row r="45" spans="2:15">
      <c r="B45" s="4" t="s">
        <v>58</v>
      </c>
      <c r="C45" s="11">
        <f>$C$8</f>
        <v>20</v>
      </c>
      <c r="D45" s="11">
        <f t="shared" ref="D45:N45" si="11">$C$8</f>
        <v>20</v>
      </c>
      <c r="E45" s="11">
        <f t="shared" si="11"/>
        <v>20</v>
      </c>
      <c r="F45" s="11">
        <f t="shared" si="11"/>
        <v>20</v>
      </c>
      <c r="G45" s="11">
        <f t="shared" si="11"/>
        <v>20</v>
      </c>
      <c r="H45" s="11">
        <f t="shared" si="11"/>
        <v>20</v>
      </c>
      <c r="I45" s="11">
        <f t="shared" si="11"/>
        <v>20</v>
      </c>
      <c r="J45" s="11">
        <f t="shared" si="11"/>
        <v>20</v>
      </c>
      <c r="K45" s="11">
        <f t="shared" si="11"/>
        <v>20</v>
      </c>
      <c r="L45" s="11">
        <f t="shared" si="11"/>
        <v>20</v>
      </c>
      <c r="M45" s="11">
        <f t="shared" si="11"/>
        <v>20</v>
      </c>
      <c r="N45" s="11">
        <f t="shared" si="11"/>
        <v>20</v>
      </c>
      <c r="O45" s="34"/>
    </row>
    <row r="46" spans="2:15">
      <c r="B46" s="4" t="s">
        <v>60</v>
      </c>
      <c r="C46" s="35">
        <v>2</v>
      </c>
      <c r="D46" s="35">
        <f>C46</f>
        <v>2</v>
      </c>
      <c r="E46" s="35">
        <f t="shared" ref="E46:N46" si="12">D46</f>
        <v>2</v>
      </c>
      <c r="F46" s="35">
        <f t="shared" si="12"/>
        <v>2</v>
      </c>
      <c r="G46" s="35">
        <f t="shared" si="12"/>
        <v>2</v>
      </c>
      <c r="H46" s="35">
        <f t="shared" si="12"/>
        <v>2</v>
      </c>
      <c r="I46" s="35">
        <f t="shared" si="12"/>
        <v>2</v>
      </c>
      <c r="J46" s="35">
        <f t="shared" si="12"/>
        <v>2</v>
      </c>
      <c r="K46" s="35">
        <f t="shared" si="12"/>
        <v>2</v>
      </c>
      <c r="L46" s="35">
        <f t="shared" si="12"/>
        <v>2</v>
      </c>
      <c r="M46" s="35">
        <f t="shared" si="12"/>
        <v>2</v>
      </c>
      <c r="N46" s="35">
        <f t="shared" si="12"/>
        <v>2</v>
      </c>
      <c r="O46" s="34"/>
    </row>
    <row r="47" spans="2:15">
      <c r="B47" s="4" t="s">
        <v>97</v>
      </c>
      <c r="C47" s="35">
        <v>31</v>
      </c>
      <c r="D47" s="35">
        <v>28</v>
      </c>
      <c r="E47" s="11">
        <v>31</v>
      </c>
      <c r="F47" s="11">
        <v>30</v>
      </c>
      <c r="G47" s="11">
        <v>31</v>
      </c>
      <c r="H47" s="11">
        <v>30</v>
      </c>
      <c r="I47" s="35">
        <v>31</v>
      </c>
      <c r="J47" s="35">
        <v>31</v>
      </c>
      <c r="K47" s="35">
        <v>30</v>
      </c>
      <c r="L47" s="35">
        <v>31</v>
      </c>
      <c r="M47" s="35">
        <v>30</v>
      </c>
      <c r="N47" s="35">
        <v>31</v>
      </c>
      <c r="O47" s="34"/>
    </row>
    <row r="48" spans="2:15">
      <c r="B48" s="4" t="s">
        <v>64</v>
      </c>
      <c r="C48" s="35">
        <f>C47*C46*C45</f>
        <v>1240</v>
      </c>
      <c r="D48" s="35">
        <f>D47*D46*D45</f>
        <v>1120</v>
      </c>
      <c r="E48" s="35">
        <f t="shared" ref="E48:N48" si="13">E47*E46*E45</f>
        <v>1240</v>
      </c>
      <c r="F48" s="35">
        <f t="shared" si="13"/>
        <v>1200</v>
      </c>
      <c r="G48" s="35">
        <f t="shared" si="13"/>
        <v>1240</v>
      </c>
      <c r="H48" s="35">
        <f t="shared" si="13"/>
        <v>1200</v>
      </c>
      <c r="I48" s="35">
        <f t="shared" si="13"/>
        <v>1240</v>
      </c>
      <c r="J48" s="35">
        <f t="shared" si="13"/>
        <v>1240</v>
      </c>
      <c r="K48" s="35">
        <f t="shared" si="13"/>
        <v>1200</v>
      </c>
      <c r="L48" s="35">
        <f t="shared" si="13"/>
        <v>1240</v>
      </c>
      <c r="M48" s="35">
        <f t="shared" si="13"/>
        <v>1200</v>
      </c>
      <c r="N48" s="35">
        <f t="shared" si="13"/>
        <v>1240</v>
      </c>
      <c r="O48" s="34"/>
    </row>
    <row r="49" spans="2:15">
      <c r="B49" s="4" t="s">
        <v>61</v>
      </c>
      <c r="C49" s="11">
        <v>6</v>
      </c>
      <c r="D49" s="11">
        <f>C49</f>
        <v>6</v>
      </c>
      <c r="E49" s="11">
        <f t="shared" ref="E49:N49" si="14">D49</f>
        <v>6</v>
      </c>
      <c r="F49" s="11">
        <f t="shared" si="14"/>
        <v>6</v>
      </c>
      <c r="G49" s="11">
        <f t="shared" si="14"/>
        <v>6</v>
      </c>
      <c r="H49" s="11">
        <f t="shared" si="14"/>
        <v>6</v>
      </c>
      <c r="I49" s="11">
        <f t="shared" si="14"/>
        <v>6</v>
      </c>
      <c r="J49" s="11">
        <f t="shared" si="14"/>
        <v>6</v>
      </c>
      <c r="K49" s="11">
        <f t="shared" si="14"/>
        <v>6</v>
      </c>
      <c r="L49" s="11">
        <f t="shared" si="14"/>
        <v>6</v>
      </c>
      <c r="M49" s="11">
        <f t="shared" si="14"/>
        <v>6</v>
      </c>
      <c r="N49" s="11">
        <f t="shared" si="14"/>
        <v>6</v>
      </c>
      <c r="O49" s="34"/>
    </row>
    <row r="50" spans="2:15">
      <c r="B50" s="4" t="s">
        <v>62</v>
      </c>
      <c r="C50" s="35">
        <f>+C48/C49</f>
        <v>206.66666666666666</v>
      </c>
      <c r="D50" s="35">
        <f t="shared" ref="D50:L50" si="15">+D48/D49</f>
        <v>186.66666666666666</v>
      </c>
      <c r="E50" s="35">
        <f t="shared" si="15"/>
        <v>206.66666666666666</v>
      </c>
      <c r="F50" s="35">
        <f t="shared" si="15"/>
        <v>200</v>
      </c>
      <c r="G50" s="35">
        <f t="shared" si="15"/>
        <v>206.66666666666666</v>
      </c>
      <c r="H50" s="35">
        <f t="shared" si="15"/>
        <v>200</v>
      </c>
      <c r="I50" s="35">
        <f t="shared" si="15"/>
        <v>206.66666666666666</v>
      </c>
      <c r="J50" s="35">
        <f t="shared" si="15"/>
        <v>206.66666666666666</v>
      </c>
      <c r="K50" s="35">
        <f t="shared" si="15"/>
        <v>200</v>
      </c>
      <c r="L50" s="35">
        <f t="shared" si="15"/>
        <v>206.66666666666666</v>
      </c>
      <c r="M50" s="35">
        <f t="shared" ref="M50:N50" si="16">+M48/M49</f>
        <v>200</v>
      </c>
      <c r="N50" s="35">
        <f t="shared" si="16"/>
        <v>206.66666666666666</v>
      </c>
      <c r="O50" s="34"/>
    </row>
    <row r="51" spans="2:15">
      <c r="B51" s="1" t="s">
        <v>59</v>
      </c>
      <c r="C51" s="11">
        <f>E3</f>
        <v>12000</v>
      </c>
      <c r="D51" s="11">
        <f>C51</f>
        <v>12000</v>
      </c>
      <c r="E51" s="11">
        <f t="shared" ref="E51:N51" si="17">D51</f>
        <v>12000</v>
      </c>
      <c r="F51" s="11">
        <f t="shared" si="17"/>
        <v>12000</v>
      </c>
      <c r="G51" s="11">
        <f t="shared" si="17"/>
        <v>12000</v>
      </c>
      <c r="H51" s="11">
        <f t="shared" si="17"/>
        <v>12000</v>
      </c>
      <c r="I51" s="11">
        <f t="shared" si="17"/>
        <v>12000</v>
      </c>
      <c r="J51" s="11">
        <f t="shared" si="17"/>
        <v>12000</v>
      </c>
      <c r="K51" s="11">
        <f t="shared" si="17"/>
        <v>12000</v>
      </c>
      <c r="L51" s="11">
        <f t="shared" si="17"/>
        <v>12000</v>
      </c>
      <c r="M51" s="11">
        <f t="shared" si="17"/>
        <v>12000</v>
      </c>
      <c r="N51" s="11">
        <f t="shared" si="17"/>
        <v>12000</v>
      </c>
      <c r="O51" s="34"/>
    </row>
    <row r="52" spans="2:15">
      <c r="B52" s="6" t="s">
        <v>63</v>
      </c>
      <c r="C52" s="7">
        <f>+C51*C50</f>
        <v>2480000</v>
      </c>
      <c r="D52" s="7">
        <f t="shared" ref="D52:N52" si="18">+D51*D50</f>
        <v>2240000</v>
      </c>
      <c r="E52" s="7">
        <f t="shared" si="18"/>
        <v>2480000</v>
      </c>
      <c r="F52" s="7">
        <f t="shared" si="18"/>
        <v>2400000</v>
      </c>
      <c r="G52" s="7">
        <f t="shared" si="18"/>
        <v>2480000</v>
      </c>
      <c r="H52" s="7">
        <f t="shared" si="18"/>
        <v>2400000</v>
      </c>
      <c r="I52" s="7">
        <f t="shared" si="18"/>
        <v>2480000</v>
      </c>
      <c r="J52" s="7">
        <f t="shared" si="18"/>
        <v>2480000</v>
      </c>
      <c r="K52" s="7">
        <f t="shared" si="18"/>
        <v>2400000</v>
      </c>
      <c r="L52" s="7">
        <f t="shared" si="18"/>
        <v>2480000</v>
      </c>
      <c r="M52" s="7">
        <f t="shared" si="18"/>
        <v>2400000</v>
      </c>
      <c r="N52" s="7">
        <f t="shared" si="18"/>
        <v>2480000</v>
      </c>
      <c r="O52" s="7">
        <f>SUM(C52:N52)</f>
        <v>29200000</v>
      </c>
    </row>
    <row r="53" spans="2:15">
      <c r="B53" s="4" t="s">
        <v>66</v>
      </c>
      <c r="C53" s="1">
        <v>1</v>
      </c>
      <c r="D53" s="1">
        <v>1</v>
      </c>
      <c r="E53" s="1">
        <v>1</v>
      </c>
      <c r="F53" s="1">
        <v>1</v>
      </c>
      <c r="G53" s="1">
        <v>1</v>
      </c>
      <c r="H53" s="1">
        <v>1</v>
      </c>
      <c r="I53" s="1">
        <v>2</v>
      </c>
      <c r="J53" s="1">
        <v>2</v>
      </c>
      <c r="K53" s="1">
        <v>4</v>
      </c>
      <c r="L53" s="1">
        <v>1</v>
      </c>
      <c r="M53" s="1">
        <v>1</v>
      </c>
      <c r="N53" s="1">
        <v>2</v>
      </c>
      <c r="O53" s="1">
        <f>SUM(C53:N53)</f>
        <v>18</v>
      </c>
    </row>
    <row r="54" spans="2:15">
      <c r="B54" s="1" t="s">
        <v>21</v>
      </c>
      <c r="C54" s="1">
        <v>12</v>
      </c>
      <c r="D54" s="1">
        <v>12</v>
      </c>
      <c r="E54" s="1">
        <v>12</v>
      </c>
      <c r="F54" s="1">
        <v>12</v>
      </c>
      <c r="G54" s="1">
        <v>12</v>
      </c>
      <c r="H54" s="1">
        <v>12</v>
      </c>
      <c r="I54" s="1">
        <v>12</v>
      </c>
      <c r="J54" s="1">
        <v>12</v>
      </c>
      <c r="K54" s="1">
        <v>12</v>
      </c>
      <c r="L54" s="1">
        <v>12</v>
      </c>
      <c r="M54" s="1">
        <v>12</v>
      </c>
      <c r="N54" s="1">
        <v>12</v>
      </c>
      <c r="O54" s="1"/>
    </row>
    <row r="55" spans="2:15">
      <c r="B55" s="1" t="s">
        <v>22</v>
      </c>
      <c r="C55" s="1">
        <v>1900</v>
      </c>
      <c r="D55" s="1">
        <v>1900</v>
      </c>
      <c r="E55" s="1">
        <v>1900</v>
      </c>
      <c r="F55" s="1">
        <v>1900</v>
      </c>
      <c r="G55" s="1">
        <v>1900</v>
      </c>
      <c r="H55" s="1">
        <v>1900</v>
      </c>
      <c r="I55" s="1">
        <v>1900</v>
      </c>
      <c r="J55" s="1">
        <v>1900</v>
      </c>
      <c r="K55" s="1">
        <v>1900</v>
      </c>
      <c r="L55" s="1">
        <v>1900</v>
      </c>
      <c r="M55" s="1">
        <v>1900</v>
      </c>
      <c r="N55" s="1">
        <v>1900</v>
      </c>
      <c r="O55" s="1"/>
    </row>
    <row r="56" spans="2:15">
      <c r="B56" s="6" t="s">
        <v>65</v>
      </c>
      <c r="C56" s="7">
        <f>+C55*C54*C53</f>
        <v>22800</v>
      </c>
      <c r="D56" s="7">
        <f t="shared" ref="D56:N56" si="19">+D55*D54*D53</f>
        <v>22800</v>
      </c>
      <c r="E56" s="7">
        <f t="shared" si="19"/>
        <v>22800</v>
      </c>
      <c r="F56" s="7">
        <f t="shared" si="19"/>
        <v>22800</v>
      </c>
      <c r="G56" s="7">
        <f t="shared" si="19"/>
        <v>22800</v>
      </c>
      <c r="H56" s="7">
        <f t="shared" si="19"/>
        <v>22800</v>
      </c>
      <c r="I56" s="7">
        <f t="shared" si="19"/>
        <v>45600</v>
      </c>
      <c r="J56" s="7">
        <f t="shared" si="19"/>
        <v>45600</v>
      </c>
      <c r="K56" s="7">
        <f t="shared" si="19"/>
        <v>91200</v>
      </c>
      <c r="L56" s="7">
        <f t="shared" si="19"/>
        <v>22800</v>
      </c>
      <c r="M56" s="7">
        <f t="shared" si="19"/>
        <v>22800</v>
      </c>
      <c r="N56" s="7">
        <f t="shared" si="19"/>
        <v>45600</v>
      </c>
      <c r="O56" s="7">
        <f>SUM(C56:N56)</f>
        <v>410400</v>
      </c>
    </row>
    <row r="57" spans="2:15">
      <c r="B57" s="6" t="s">
        <v>67</v>
      </c>
      <c r="C57" s="7">
        <f>+C52+C56</f>
        <v>2502800</v>
      </c>
      <c r="D57" s="7">
        <f t="shared" ref="D57:N57" si="20">+D52+D56</f>
        <v>2262800</v>
      </c>
      <c r="E57" s="7">
        <f t="shared" si="20"/>
        <v>2502800</v>
      </c>
      <c r="F57" s="7">
        <f t="shared" si="20"/>
        <v>2422800</v>
      </c>
      <c r="G57" s="7">
        <f t="shared" si="20"/>
        <v>2502800</v>
      </c>
      <c r="H57" s="7">
        <f t="shared" si="20"/>
        <v>2422800</v>
      </c>
      <c r="I57" s="7">
        <f t="shared" si="20"/>
        <v>2525600</v>
      </c>
      <c r="J57" s="7">
        <f t="shared" si="20"/>
        <v>2525600</v>
      </c>
      <c r="K57" s="7">
        <f t="shared" si="20"/>
        <v>2491200</v>
      </c>
      <c r="L57" s="7">
        <f t="shared" si="20"/>
        <v>2502800</v>
      </c>
      <c r="M57" s="7">
        <f t="shared" si="20"/>
        <v>2422800</v>
      </c>
      <c r="N57" s="7">
        <f t="shared" si="20"/>
        <v>2525600</v>
      </c>
      <c r="O57" s="7">
        <f>SUM(C57:N57)</f>
        <v>29610400</v>
      </c>
    </row>
    <row r="60" spans="2:15">
      <c r="B60" s="33" t="s">
        <v>68</v>
      </c>
      <c r="C60" s="28" t="s">
        <v>8</v>
      </c>
      <c r="D60" s="28" t="s">
        <v>9</v>
      </c>
      <c r="E60" s="28" t="s">
        <v>10</v>
      </c>
      <c r="F60" s="28" t="s">
        <v>11</v>
      </c>
      <c r="G60" s="28" t="s">
        <v>12</v>
      </c>
      <c r="H60" s="28" t="s">
        <v>13</v>
      </c>
      <c r="I60" s="28" t="s">
        <v>14</v>
      </c>
      <c r="J60" s="28" t="s">
        <v>15</v>
      </c>
      <c r="K60" s="28" t="s">
        <v>16</v>
      </c>
      <c r="L60" s="28" t="s">
        <v>17</v>
      </c>
      <c r="M60" s="28" t="s">
        <v>18</v>
      </c>
      <c r="N60" s="28" t="s">
        <v>19</v>
      </c>
      <c r="O60" s="28" t="s">
        <v>20</v>
      </c>
    </row>
    <row r="61" spans="2:15">
      <c r="B61" s="4" t="s">
        <v>4</v>
      </c>
      <c r="C61" s="11">
        <f>C32</f>
        <v>1335000</v>
      </c>
      <c r="D61" s="11">
        <f>D32</f>
        <v>1335000</v>
      </c>
      <c r="E61" s="11">
        <f t="shared" ref="E61:I61" si="21">E32</f>
        <v>1335000</v>
      </c>
      <c r="F61" s="11">
        <f t="shared" si="21"/>
        <v>1335000</v>
      </c>
      <c r="G61" s="11">
        <f t="shared" si="21"/>
        <v>1335000</v>
      </c>
      <c r="H61" s="11">
        <f t="shared" si="21"/>
        <v>1335000</v>
      </c>
      <c r="I61" s="11">
        <f t="shared" si="21"/>
        <v>1335000</v>
      </c>
      <c r="J61" s="11">
        <f t="shared" ref="J61:N61" si="22">J32</f>
        <v>1335000</v>
      </c>
      <c r="K61" s="11">
        <f t="shared" si="22"/>
        <v>1335000</v>
      </c>
      <c r="L61" s="11">
        <f t="shared" si="22"/>
        <v>1335000</v>
      </c>
      <c r="M61" s="11">
        <f t="shared" si="22"/>
        <v>1335000</v>
      </c>
      <c r="N61" s="11">
        <f t="shared" si="22"/>
        <v>1335000</v>
      </c>
      <c r="O61" s="34">
        <f t="shared" ref="O61:O63" si="23">SUM(C61:N61)</f>
        <v>16020000</v>
      </c>
    </row>
    <row r="62" spans="2:15">
      <c r="B62" s="4" t="s">
        <v>74</v>
      </c>
      <c r="C62" s="11">
        <f>C41/C50</f>
        <v>2733.8709677419356</v>
      </c>
      <c r="D62" s="11">
        <f>D41/D50</f>
        <v>3026.7857142857142</v>
      </c>
      <c r="E62" s="11">
        <f t="shared" ref="E62:H62" si="24">E41/E50</f>
        <v>2733.8709677419356</v>
      </c>
      <c r="F62" s="11">
        <f t="shared" si="24"/>
        <v>2825</v>
      </c>
      <c r="G62" s="11">
        <f t="shared" si="24"/>
        <v>2733.8709677419356</v>
      </c>
      <c r="H62" s="11">
        <f t="shared" si="24"/>
        <v>2825</v>
      </c>
      <c r="I62" s="11">
        <f t="shared" ref="I62:N62" si="25">I41/I50</f>
        <v>2733.8709677419356</v>
      </c>
      <c r="J62" s="11">
        <f t="shared" si="25"/>
        <v>2733.8709677419356</v>
      </c>
      <c r="K62" s="11">
        <f t="shared" si="25"/>
        <v>2825</v>
      </c>
      <c r="L62" s="11">
        <f t="shared" si="25"/>
        <v>2733.8709677419356</v>
      </c>
      <c r="M62" s="11">
        <f t="shared" si="25"/>
        <v>2825</v>
      </c>
      <c r="N62" s="11">
        <f t="shared" si="25"/>
        <v>2733.8709677419356</v>
      </c>
      <c r="O62" s="34">
        <f t="shared" si="23"/>
        <v>33463.882488479263</v>
      </c>
    </row>
    <row r="63" spans="2:15">
      <c r="B63" s="4" t="s">
        <v>69</v>
      </c>
      <c r="C63" s="11">
        <f>C51</f>
        <v>12000</v>
      </c>
      <c r="D63" s="11">
        <f>D51</f>
        <v>12000</v>
      </c>
      <c r="E63" s="11">
        <f t="shared" ref="E63:I63" si="26">E51</f>
        <v>12000</v>
      </c>
      <c r="F63" s="11">
        <f t="shared" si="26"/>
        <v>12000</v>
      </c>
      <c r="G63" s="11">
        <f t="shared" si="26"/>
        <v>12000</v>
      </c>
      <c r="H63" s="11">
        <f t="shared" si="26"/>
        <v>12000</v>
      </c>
      <c r="I63" s="11">
        <f t="shared" si="26"/>
        <v>12000</v>
      </c>
      <c r="J63" s="11">
        <f t="shared" ref="J63:N63" si="27">J51</f>
        <v>12000</v>
      </c>
      <c r="K63" s="11">
        <f t="shared" si="27"/>
        <v>12000</v>
      </c>
      <c r="L63" s="11">
        <f t="shared" si="27"/>
        <v>12000</v>
      </c>
      <c r="M63" s="11">
        <f t="shared" si="27"/>
        <v>12000</v>
      </c>
      <c r="N63" s="11">
        <f t="shared" si="27"/>
        <v>12000</v>
      </c>
      <c r="O63" s="34">
        <f t="shared" si="23"/>
        <v>144000</v>
      </c>
    </row>
    <row r="64" spans="2:15" s="54" customFormat="1">
      <c r="B64" s="52" t="s">
        <v>70</v>
      </c>
      <c r="C64" s="53">
        <f>+(C61/(C63-C62))</f>
        <v>144.07310704960835</v>
      </c>
      <c r="D64" s="53">
        <f t="shared" ref="D64:J64" si="28">+(D61/(D63-D62))</f>
        <v>148.77611940298507</v>
      </c>
      <c r="E64" s="53">
        <f t="shared" si="28"/>
        <v>144.07310704960835</v>
      </c>
      <c r="F64" s="53">
        <f t="shared" si="28"/>
        <v>145.50408719346049</v>
      </c>
      <c r="G64" s="53">
        <f t="shared" si="28"/>
        <v>144.07310704960835</v>
      </c>
      <c r="H64" s="53">
        <f t="shared" si="28"/>
        <v>145.50408719346049</v>
      </c>
      <c r="I64" s="53">
        <f t="shared" si="28"/>
        <v>144.07310704960835</v>
      </c>
      <c r="J64" s="53">
        <f t="shared" si="28"/>
        <v>144.07310704960835</v>
      </c>
      <c r="K64" s="53">
        <f t="shared" ref="K64:N64" si="29">+(K61/(K63-K62))</f>
        <v>145.50408719346049</v>
      </c>
      <c r="L64" s="53">
        <f t="shared" si="29"/>
        <v>144.07310704960835</v>
      </c>
      <c r="M64" s="53">
        <f t="shared" si="29"/>
        <v>145.50408719346049</v>
      </c>
      <c r="N64" s="53">
        <f t="shared" si="29"/>
        <v>144.07310704960835</v>
      </c>
      <c r="O64" s="53">
        <f>SUM(O61:O63)</f>
        <v>16197463.88248848</v>
      </c>
    </row>
    <row r="65" spans="2:15">
      <c r="I65" s="3"/>
    </row>
    <row r="67" spans="2:15">
      <c r="B67" s="33" t="s">
        <v>73</v>
      </c>
      <c r="C67" s="28" t="s">
        <v>8</v>
      </c>
      <c r="D67" s="28" t="s">
        <v>9</v>
      </c>
      <c r="E67" s="28" t="s">
        <v>10</v>
      </c>
      <c r="F67" s="28" t="s">
        <v>11</v>
      </c>
      <c r="G67" s="28" t="s">
        <v>12</v>
      </c>
      <c r="H67" s="28" t="s">
        <v>13</v>
      </c>
      <c r="I67" s="28" t="s">
        <v>14</v>
      </c>
      <c r="J67" s="28" t="s">
        <v>15</v>
      </c>
      <c r="K67" s="28" t="s">
        <v>16</v>
      </c>
      <c r="L67" s="28" t="s">
        <v>17</v>
      </c>
      <c r="M67" s="28" t="s">
        <v>18</v>
      </c>
      <c r="N67" s="28" t="s">
        <v>19</v>
      </c>
      <c r="O67" s="28" t="s">
        <v>20</v>
      </c>
    </row>
    <row r="68" spans="2:15">
      <c r="B68" s="4" t="s">
        <v>4</v>
      </c>
      <c r="C68" s="11">
        <f>C61</f>
        <v>1335000</v>
      </c>
      <c r="D68" s="11">
        <f t="shared" ref="D68:N68" si="30">D61</f>
        <v>1335000</v>
      </c>
      <c r="E68" s="11">
        <f t="shared" si="30"/>
        <v>1335000</v>
      </c>
      <c r="F68" s="11">
        <f t="shared" si="30"/>
        <v>1335000</v>
      </c>
      <c r="G68" s="11">
        <f t="shared" si="30"/>
        <v>1335000</v>
      </c>
      <c r="H68" s="11">
        <f t="shared" si="30"/>
        <v>1335000</v>
      </c>
      <c r="I68" s="11">
        <f t="shared" si="30"/>
        <v>1335000</v>
      </c>
      <c r="J68" s="11">
        <f t="shared" si="30"/>
        <v>1335000</v>
      </c>
      <c r="K68" s="11">
        <f t="shared" si="30"/>
        <v>1335000</v>
      </c>
      <c r="L68" s="11">
        <f t="shared" si="30"/>
        <v>1335000</v>
      </c>
      <c r="M68" s="11">
        <f t="shared" si="30"/>
        <v>1335000</v>
      </c>
      <c r="N68" s="11">
        <f t="shared" si="30"/>
        <v>1335000</v>
      </c>
      <c r="O68" s="34">
        <f t="shared" ref="O68:O70" si="31">SUM(C68:N68)</f>
        <v>16020000</v>
      </c>
    </row>
    <row r="69" spans="2:15">
      <c r="B69" s="4" t="s">
        <v>74</v>
      </c>
      <c r="C69" s="11">
        <f>C62</f>
        <v>2733.8709677419356</v>
      </c>
      <c r="D69" s="11">
        <f t="shared" ref="D69:N69" si="32">D62</f>
        <v>3026.7857142857142</v>
      </c>
      <c r="E69" s="11">
        <f t="shared" si="32"/>
        <v>2733.8709677419356</v>
      </c>
      <c r="F69" s="11">
        <f t="shared" si="32"/>
        <v>2825</v>
      </c>
      <c r="G69" s="11">
        <f t="shared" si="32"/>
        <v>2733.8709677419356</v>
      </c>
      <c r="H69" s="11">
        <f t="shared" si="32"/>
        <v>2825</v>
      </c>
      <c r="I69" s="11">
        <f t="shared" si="32"/>
        <v>2733.8709677419356</v>
      </c>
      <c r="J69" s="11">
        <f t="shared" si="32"/>
        <v>2733.8709677419356</v>
      </c>
      <c r="K69" s="11">
        <f t="shared" si="32"/>
        <v>2825</v>
      </c>
      <c r="L69" s="11">
        <f t="shared" si="32"/>
        <v>2733.8709677419356</v>
      </c>
      <c r="M69" s="11">
        <f t="shared" si="32"/>
        <v>2825</v>
      </c>
      <c r="N69" s="11">
        <f t="shared" si="32"/>
        <v>2733.8709677419356</v>
      </c>
      <c r="O69" s="34">
        <f t="shared" si="31"/>
        <v>33463.882488479263</v>
      </c>
    </row>
    <row r="70" spans="2:15">
      <c r="B70" s="4" t="s">
        <v>72</v>
      </c>
      <c r="C70" s="11">
        <f>C50</f>
        <v>206.66666666666666</v>
      </c>
      <c r="D70" s="11">
        <f t="shared" ref="D70:N70" si="33">D50</f>
        <v>186.66666666666666</v>
      </c>
      <c r="E70" s="11">
        <f t="shared" si="33"/>
        <v>206.66666666666666</v>
      </c>
      <c r="F70" s="11">
        <f t="shared" si="33"/>
        <v>200</v>
      </c>
      <c r="G70" s="11">
        <f t="shared" si="33"/>
        <v>206.66666666666666</v>
      </c>
      <c r="H70" s="11">
        <f t="shared" si="33"/>
        <v>200</v>
      </c>
      <c r="I70" s="11">
        <f t="shared" si="33"/>
        <v>206.66666666666666</v>
      </c>
      <c r="J70" s="11">
        <f t="shared" si="33"/>
        <v>206.66666666666666</v>
      </c>
      <c r="K70" s="11">
        <f t="shared" si="33"/>
        <v>200</v>
      </c>
      <c r="L70" s="11">
        <f t="shared" si="33"/>
        <v>206.66666666666666</v>
      </c>
      <c r="M70" s="11">
        <f t="shared" si="33"/>
        <v>200</v>
      </c>
      <c r="N70" s="11">
        <f t="shared" si="33"/>
        <v>206.66666666666666</v>
      </c>
      <c r="O70" s="34">
        <f t="shared" si="31"/>
        <v>2433.3333333333335</v>
      </c>
    </row>
    <row r="71" spans="2:15" s="54" customFormat="1">
      <c r="B71" s="52" t="s">
        <v>71</v>
      </c>
      <c r="C71" s="53">
        <f>(C68/C70)+C69</f>
        <v>9193.5483870967746</v>
      </c>
      <c r="D71" s="53">
        <f t="shared" ref="D71:N71" si="34">(D68/D70)+D69</f>
        <v>10178.571428571429</v>
      </c>
      <c r="E71" s="53">
        <f t="shared" si="34"/>
        <v>9193.5483870967746</v>
      </c>
      <c r="F71" s="53">
        <f t="shared" si="34"/>
        <v>9500</v>
      </c>
      <c r="G71" s="53">
        <f t="shared" si="34"/>
        <v>9193.5483870967746</v>
      </c>
      <c r="H71" s="53">
        <f t="shared" si="34"/>
        <v>9500</v>
      </c>
      <c r="I71" s="53">
        <f t="shared" si="34"/>
        <v>9193.5483870967746</v>
      </c>
      <c r="J71" s="53">
        <f t="shared" si="34"/>
        <v>9193.5483870967746</v>
      </c>
      <c r="K71" s="53">
        <f t="shared" si="34"/>
        <v>9500</v>
      </c>
      <c r="L71" s="53">
        <f t="shared" si="34"/>
        <v>9193.5483870967746</v>
      </c>
      <c r="M71" s="53">
        <f t="shared" si="34"/>
        <v>9500</v>
      </c>
      <c r="N71" s="53">
        <f t="shared" si="34"/>
        <v>9193.5483870967746</v>
      </c>
      <c r="O71" s="53">
        <f>SUM(O68:O70)</f>
        <v>16055897.215821814</v>
      </c>
    </row>
    <row r="74" spans="2:15">
      <c r="I74" s="37"/>
    </row>
    <row r="75" spans="2:15">
      <c r="B75" s="33" t="s">
        <v>99</v>
      </c>
      <c r="C75" s="28" t="s">
        <v>8</v>
      </c>
      <c r="D75" s="28" t="s">
        <v>9</v>
      </c>
      <c r="E75" s="28" t="s">
        <v>10</v>
      </c>
      <c r="F75" s="28" t="s">
        <v>11</v>
      </c>
      <c r="G75" s="28" t="s">
        <v>12</v>
      </c>
      <c r="H75" s="28" t="s">
        <v>13</v>
      </c>
      <c r="I75" s="28" t="s">
        <v>14</v>
      </c>
      <c r="J75" s="28" t="s">
        <v>15</v>
      </c>
      <c r="K75" s="28" t="s">
        <v>16</v>
      </c>
      <c r="L75" s="28" t="s">
        <v>17</v>
      </c>
      <c r="M75" s="28" t="s">
        <v>18</v>
      </c>
      <c r="N75" s="28" t="s">
        <v>19</v>
      </c>
      <c r="O75" s="28" t="s">
        <v>20</v>
      </c>
    </row>
    <row r="76" spans="2:15">
      <c r="B76" s="4" t="s">
        <v>37</v>
      </c>
      <c r="C76" s="11">
        <f>C57</f>
        <v>2502800</v>
      </c>
      <c r="D76" s="11">
        <f t="shared" ref="D76:N76" si="35">D57</f>
        <v>2262800</v>
      </c>
      <c r="E76" s="11">
        <f t="shared" si="35"/>
        <v>2502800</v>
      </c>
      <c r="F76" s="11">
        <f t="shared" si="35"/>
        <v>2422800</v>
      </c>
      <c r="G76" s="11">
        <f t="shared" si="35"/>
        <v>2502800</v>
      </c>
      <c r="H76" s="11">
        <f t="shared" si="35"/>
        <v>2422800</v>
      </c>
      <c r="I76" s="11">
        <f t="shared" si="35"/>
        <v>2525600</v>
      </c>
      <c r="J76" s="11">
        <f t="shared" si="35"/>
        <v>2525600</v>
      </c>
      <c r="K76" s="11">
        <f t="shared" si="35"/>
        <v>2491200</v>
      </c>
      <c r="L76" s="11">
        <f t="shared" si="35"/>
        <v>2502800</v>
      </c>
      <c r="M76" s="11">
        <f t="shared" si="35"/>
        <v>2422800</v>
      </c>
      <c r="N76" s="11">
        <f t="shared" si="35"/>
        <v>2525600</v>
      </c>
      <c r="O76" s="38">
        <f>SUM(C76:N76)</f>
        <v>29610400</v>
      </c>
    </row>
    <row r="77" spans="2:15">
      <c r="B77" s="1" t="s">
        <v>38</v>
      </c>
      <c r="C77" s="5">
        <f>C32+C41</f>
        <v>1900000</v>
      </c>
      <c r="D77" s="5">
        <f t="shared" ref="D77:N77" si="36">D32+D41</f>
        <v>1900000</v>
      </c>
      <c r="E77" s="5">
        <f t="shared" si="36"/>
        <v>1900000</v>
      </c>
      <c r="F77" s="5">
        <f t="shared" si="36"/>
        <v>1900000</v>
      </c>
      <c r="G77" s="5">
        <f t="shared" si="36"/>
        <v>1900000</v>
      </c>
      <c r="H77" s="5">
        <f t="shared" si="36"/>
        <v>1900000</v>
      </c>
      <c r="I77" s="5">
        <f t="shared" si="36"/>
        <v>1900000</v>
      </c>
      <c r="J77" s="5">
        <f t="shared" si="36"/>
        <v>1900000</v>
      </c>
      <c r="K77" s="5">
        <f t="shared" si="36"/>
        <v>1900000</v>
      </c>
      <c r="L77" s="5">
        <f t="shared" si="36"/>
        <v>1900000</v>
      </c>
      <c r="M77" s="5">
        <f t="shared" si="36"/>
        <v>1900000</v>
      </c>
      <c r="N77" s="5">
        <f t="shared" si="36"/>
        <v>1900000</v>
      </c>
      <c r="O77" s="36">
        <f t="shared" ref="O77:O78" si="37">SUM(C77:N77)</f>
        <v>22800000</v>
      </c>
    </row>
    <row r="78" spans="2:15">
      <c r="B78" s="1" t="s">
        <v>75</v>
      </c>
      <c r="C78" s="5">
        <f>C76-C77</f>
        <v>602800</v>
      </c>
      <c r="D78" s="5">
        <f t="shared" ref="D78:N78" si="38">D76-D77</f>
        <v>362800</v>
      </c>
      <c r="E78" s="51">
        <f t="shared" si="38"/>
        <v>602800</v>
      </c>
      <c r="F78" s="51">
        <f t="shared" si="38"/>
        <v>522800</v>
      </c>
      <c r="G78" s="51">
        <f t="shared" si="38"/>
        <v>602800</v>
      </c>
      <c r="H78" s="51">
        <f t="shared" si="38"/>
        <v>522800</v>
      </c>
      <c r="I78" s="5">
        <f t="shared" si="38"/>
        <v>625600</v>
      </c>
      <c r="J78" s="5">
        <f t="shared" si="38"/>
        <v>625600</v>
      </c>
      <c r="K78" s="5">
        <f t="shared" si="38"/>
        <v>591200</v>
      </c>
      <c r="L78" s="5">
        <f t="shared" si="38"/>
        <v>602800</v>
      </c>
      <c r="M78" s="5">
        <f t="shared" si="38"/>
        <v>522800</v>
      </c>
      <c r="N78" s="5">
        <f t="shared" si="38"/>
        <v>625600</v>
      </c>
      <c r="O78" s="49">
        <f t="shared" si="37"/>
        <v>6810400</v>
      </c>
    </row>
    <row r="79" spans="2:15">
      <c r="B79" s="8"/>
      <c r="C79" s="9"/>
      <c r="D79" s="10"/>
    </row>
    <row r="83" spans="2:13">
      <c r="B83" s="29" t="s">
        <v>76</v>
      </c>
      <c r="C83" s="29"/>
      <c r="D83" s="29" t="s">
        <v>77</v>
      </c>
      <c r="E83" s="29" t="s">
        <v>88</v>
      </c>
      <c r="F83" s="29" t="s">
        <v>89</v>
      </c>
      <c r="G83" s="29" t="s">
        <v>90</v>
      </c>
      <c r="H83" s="29" t="s">
        <v>91</v>
      </c>
      <c r="I83" s="29" t="s">
        <v>92</v>
      </c>
      <c r="J83" s="29" t="s">
        <v>93</v>
      </c>
      <c r="K83" s="29" t="s">
        <v>94</v>
      </c>
      <c r="L83" s="29" t="s">
        <v>95</v>
      </c>
      <c r="M83" s="29" t="s">
        <v>96</v>
      </c>
    </row>
    <row r="84" spans="2:13">
      <c r="B84" s="39" t="s">
        <v>78</v>
      </c>
      <c r="C84" s="40"/>
      <c r="D84" s="11">
        <f>O76</f>
        <v>29610400</v>
      </c>
      <c r="E84" s="11">
        <f>D84</f>
        <v>29610400</v>
      </c>
      <c r="F84" s="11">
        <f t="shared" ref="F84:H84" si="39">E84</f>
        <v>29610400</v>
      </c>
      <c r="G84" s="11">
        <f t="shared" si="39"/>
        <v>29610400</v>
      </c>
      <c r="H84" s="11">
        <f t="shared" si="39"/>
        <v>29610400</v>
      </c>
      <c r="I84" s="11">
        <f t="shared" ref="I84:M84" si="40">H84</f>
        <v>29610400</v>
      </c>
      <c r="J84" s="11">
        <f t="shared" si="40"/>
        <v>29610400</v>
      </c>
      <c r="K84" s="11">
        <f t="shared" si="40"/>
        <v>29610400</v>
      </c>
      <c r="L84" s="11">
        <f t="shared" si="40"/>
        <v>29610400</v>
      </c>
      <c r="M84" s="11">
        <f t="shared" si="40"/>
        <v>29610400</v>
      </c>
    </row>
    <row r="85" spans="2:13">
      <c r="B85" s="39" t="s">
        <v>6</v>
      </c>
      <c r="C85" s="40"/>
      <c r="D85" s="11">
        <f>O77</f>
        <v>22800000</v>
      </c>
      <c r="E85" s="11">
        <f t="shared" ref="E85:H86" si="41">D85</f>
        <v>22800000</v>
      </c>
      <c r="F85" s="11">
        <f t="shared" si="41"/>
        <v>22800000</v>
      </c>
      <c r="G85" s="11">
        <f t="shared" si="41"/>
        <v>22800000</v>
      </c>
      <c r="H85" s="11">
        <f t="shared" si="41"/>
        <v>22800000</v>
      </c>
      <c r="I85" s="11">
        <f t="shared" ref="I85:M85" si="42">H85</f>
        <v>22800000</v>
      </c>
      <c r="J85" s="11">
        <f t="shared" si="42"/>
        <v>22800000</v>
      </c>
      <c r="K85" s="11">
        <f t="shared" si="42"/>
        <v>22800000</v>
      </c>
      <c r="L85" s="11">
        <f t="shared" si="42"/>
        <v>22800000</v>
      </c>
      <c r="M85" s="11">
        <f t="shared" si="42"/>
        <v>22800000</v>
      </c>
    </row>
    <row r="86" spans="2:13">
      <c r="B86" s="39" t="s">
        <v>5</v>
      </c>
      <c r="C86" s="40"/>
      <c r="D86" s="11">
        <f>E20</f>
        <v>1370000</v>
      </c>
      <c r="E86" s="11">
        <f t="shared" si="41"/>
        <v>1370000</v>
      </c>
      <c r="F86" s="11">
        <f t="shared" si="41"/>
        <v>1370000</v>
      </c>
      <c r="G86" s="11">
        <f t="shared" si="41"/>
        <v>1370000</v>
      </c>
      <c r="H86" s="11">
        <f t="shared" si="41"/>
        <v>1370000</v>
      </c>
      <c r="I86" s="11">
        <f t="shared" ref="I86:M86" si="43">H86</f>
        <v>1370000</v>
      </c>
      <c r="J86" s="11">
        <f t="shared" si="43"/>
        <v>1370000</v>
      </c>
      <c r="K86" s="11">
        <f t="shared" si="43"/>
        <v>1370000</v>
      </c>
      <c r="L86" s="11">
        <f t="shared" si="43"/>
        <v>1370000</v>
      </c>
      <c r="M86" s="11">
        <f t="shared" si="43"/>
        <v>1370000</v>
      </c>
    </row>
    <row r="87" spans="2:13">
      <c r="B87" s="39" t="s">
        <v>79</v>
      </c>
      <c r="C87" s="41"/>
      <c r="D87" s="11">
        <f>D84-D85-D86</f>
        <v>5440400</v>
      </c>
      <c r="E87" s="11">
        <f t="shared" ref="E87:H87" si="44">E84-E85-E86</f>
        <v>5440400</v>
      </c>
      <c r="F87" s="11">
        <f t="shared" si="44"/>
        <v>5440400</v>
      </c>
      <c r="G87" s="11">
        <f t="shared" si="44"/>
        <v>5440400</v>
      </c>
      <c r="H87" s="11">
        <f t="shared" si="44"/>
        <v>5440400</v>
      </c>
      <c r="I87" s="11">
        <f t="shared" ref="I87" si="45">I84-I85-I86</f>
        <v>5440400</v>
      </c>
      <c r="J87" s="11">
        <f t="shared" ref="J87" si="46">J84-J85-J86</f>
        <v>5440400</v>
      </c>
      <c r="K87" s="11">
        <f t="shared" ref="K87" si="47">K84-K85-K86</f>
        <v>5440400</v>
      </c>
      <c r="L87" s="11">
        <f t="shared" ref="L87" si="48">L84-L85-L86</f>
        <v>5440400</v>
      </c>
      <c r="M87" s="11">
        <f t="shared" ref="M87" si="49">M84-M85-M86</f>
        <v>5440400</v>
      </c>
    </row>
    <row r="88" spans="2:13">
      <c r="B88" s="39" t="s">
        <v>80</v>
      </c>
      <c r="C88" s="40"/>
      <c r="D88" s="11">
        <f>D87*0.35</f>
        <v>1904139.9999999998</v>
      </c>
      <c r="E88" s="11">
        <f t="shared" ref="E88:H88" si="50">E87*0.3</f>
        <v>1632120</v>
      </c>
      <c r="F88" s="11">
        <f t="shared" si="50"/>
        <v>1632120</v>
      </c>
      <c r="G88" s="11">
        <f t="shared" si="50"/>
        <v>1632120</v>
      </c>
      <c r="H88" s="11">
        <f t="shared" si="50"/>
        <v>1632120</v>
      </c>
      <c r="I88" s="11">
        <f t="shared" ref="I88" si="51">I87*0.3</f>
        <v>1632120</v>
      </c>
      <c r="J88" s="11">
        <f t="shared" ref="J88" si="52">J87*0.3</f>
        <v>1632120</v>
      </c>
      <c r="K88" s="11">
        <f t="shared" ref="K88" si="53">K87*0.3</f>
        <v>1632120</v>
      </c>
      <c r="L88" s="11">
        <f t="shared" ref="L88" si="54">L87*0.3</f>
        <v>1632120</v>
      </c>
      <c r="M88" s="11">
        <f t="shared" ref="M88" si="55">M87*0.3</f>
        <v>1632120</v>
      </c>
    </row>
    <row r="89" spans="2:13">
      <c r="B89" s="39" t="s">
        <v>81</v>
      </c>
      <c r="C89" s="42"/>
      <c r="D89" s="11">
        <f>D87-D88</f>
        <v>3536260</v>
      </c>
      <c r="E89" s="11">
        <f t="shared" ref="E89:H89" si="56">E87-E88</f>
        <v>3808280</v>
      </c>
      <c r="F89" s="11">
        <f t="shared" si="56"/>
        <v>3808280</v>
      </c>
      <c r="G89" s="11">
        <f t="shared" si="56"/>
        <v>3808280</v>
      </c>
      <c r="H89" s="11">
        <f t="shared" si="56"/>
        <v>3808280</v>
      </c>
      <c r="I89" s="11">
        <f t="shared" ref="I89" si="57">I87-I88</f>
        <v>3808280</v>
      </c>
      <c r="J89" s="11">
        <f t="shared" ref="J89" si="58">J87-J88</f>
        <v>3808280</v>
      </c>
      <c r="K89" s="11">
        <f t="shared" ref="K89" si="59">K87-K88</f>
        <v>3808280</v>
      </c>
      <c r="L89" s="11">
        <f t="shared" ref="L89" si="60">L87-L88</f>
        <v>3808280</v>
      </c>
      <c r="M89" s="11">
        <f t="shared" ref="M89" si="61">M87-M88</f>
        <v>3808280</v>
      </c>
    </row>
    <row r="90" spans="2:13">
      <c r="B90" s="39" t="s">
        <v>5</v>
      </c>
      <c r="C90" s="40"/>
      <c r="D90" s="11">
        <f>D86</f>
        <v>1370000</v>
      </c>
      <c r="E90" s="11">
        <f t="shared" ref="E90:H90" si="62">E86</f>
        <v>1370000</v>
      </c>
      <c r="F90" s="11">
        <f t="shared" si="62"/>
        <v>1370000</v>
      </c>
      <c r="G90" s="11">
        <f t="shared" si="62"/>
        <v>1370000</v>
      </c>
      <c r="H90" s="11">
        <f t="shared" si="62"/>
        <v>1370000</v>
      </c>
      <c r="I90" s="11">
        <f t="shared" ref="I90:M90" si="63">I86</f>
        <v>1370000</v>
      </c>
      <c r="J90" s="11">
        <f t="shared" si="63"/>
        <v>1370000</v>
      </c>
      <c r="K90" s="11">
        <f t="shared" si="63"/>
        <v>1370000</v>
      </c>
      <c r="L90" s="11">
        <f t="shared" si="63"/>
        <v>1370000</v>
      </c>
      <c r="M90" s="11">
        <f t="shared" si="63"/>
        <v>1370000</v>
      </c>
    </row>
    <row r="91" spans="2:13">
      <c r="B91" s="39" t="s">
        <v>82</v>
      </c>
      <c r="C91" s="40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2:13">
      <c r="B92" s="39" t="s">
        <v>83</v>
      </c>
      <c r="C92" s="11">
        <f>-C20</f>
        <v>-11350000</v>
      </c>
      <c r="D92" s="11"/>
      <c r="E92" s="11"/>
      <c r="F92" s="11"/>
      <c r="G92" s="11"/>
      <c r="H92" s="11"/>
      <c r="I92" s="11"/>
      <c r="J92" s="11"/>
      <c r="K92" s="11"/>
      <c r="L92" s="11"/>
      <c r="M92" s="11"/>
    </row>
    <row r="93" spans="2:13">
      <c r="B93" s="39" t="s">
        <v>84</v>
      </c>
      <c r="C93" s="43"/>
      <c r="D93" s="11"/>
      <c r="E93" s="11"/>
      <c r="F93" s="11"/>
      <c r="G93" s="11"/>
      <c r="H93" s="11"/>
      <c r="I93" s="11"/>
      <c r="J93" s="11"/>
      <c r="K93" s="11"/>
      <c r="L93" s="11"/>
      <c r="M93" s="11"/>
    </row>
    <row r="94" spans="2:13">
      <c r="B94" s="39" t="s">
        <v>85</v>
      </c>
      <c r="C94" s="44">
        <f>C92+C93</f>
        <v>-11350000</v>
      </c>
      <c r="D94" s="44">
        <f>D89+D90</f>
        <v>4906260</v>
      </c>
      <c r="E94" s="44">
        <f t="shared" ref="E94:H94" si="64">E89+E90</f>
        <v>5178280</v>
      </c>
      <c r="F94" s="44">
        <f t="shared" si="64"/>
        <v>5178280</v>
      </c>
      <c r="G94" s="44">
        <f t="shared" si="64"/>
        <v>5178280</v>
      </c>
      <c r="H94" s="44">
        <f t="shared" si="64"/>
        <v>5178280</v>
      </c>
      <c r="I94" s="44">
        <f t="shared" ref="I94:M94" si="65">I89+I90</f>
        <v>5178280</v>
      </c>
      <c r="J94" s="44">
        <f t="shared" si="65"/>
        <v>5178280</v>
      </c>
      <c r="K94" s="44">
        <f t="shared" si="65"/>
        <v>5178280</v>
      </c>
      <c r="L94" s="44">
        <f t="shared" si="65"/>
        <v>5178280</v>
      </c>
      <c r="M94" s="44">
        <f t="shared" si="65"/>
        <v>5178280</v>
      </c>
    </row>
    <row r="95" spans="2:13">
      <c r="B95" s="39" t="s">
        <v>86</v>
      </c>
      <c r="C95" s="45">
        <f>NPV(0.1,D94:M94)+C94</f>
        <v>20220998.043037523</v>
      </c>
      <c r="D95" s="46"/>
      <c r="E95" s="46"/>
      <c r="F95" s="46"/>
      <c r="G95" s="46"/>
      <c r="H95" s="46"/>
      <c r="I95" s="46"/>
      <c r="J95" s="46"/>
      <c r="K95" s="46"/>
      <c r="L95" s="46"/>
      <c r="M95" s="46"/>
    </row>
    <row r="96" spans="2:13">
      <c r="B96" s="39" t="s">
        <v>87</v>
      </c>
      <c r="C96" s="50">
        <f>IRR(C94:H94)</f>
        <v>0.34728059665308564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</row>
    <row r="98" spans="3:3">
      <c r="C98" s="9"/>
    </row>
  </sheetData>
  <phoneticPr fontId="9" type="noConversion"/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1381F-63E9-DC47-BC6F-83D0DE35365E}">
  <dimension ref="B2:O98"/>
  <sheetViews>
    <sheetView tabSelected="1" topLeftCell="A39" workbookViewId="0">
      <selection activeCell="B105" sqref="B105"/>
    </sheetView>
  </sheetViews>
  <sheetFormatPr baseColWidth="10" defaultRowHeight="16"/>
  <cols>
    <col min="2" max="2" width="39.33203125" customWidth="1"/>
    <col min="3" max="3" width="17.33203125" customWidth="1"/>
    <col min="4" max="13" width="12.1640625" customWidth="1"/>
    <col min="15" max="15" width="14.1640625" customWidth="1"/>
  </cols>
  <sheetData>
    <row r="2" spans="2:7">
      <c r="B2" s="29" t="s">
        <v>40</v>
      </c>
      <c r="C2" s="30" t="s">
        <v>46</v>
      </c>
      <c r="E2" t="s">
        <v>100</v>
      </c>
    </row>
    <row r="3" spans="2:7">
      <c r="B3" s="21" t="s">
        <v>0</v>
      </c>
      <c r="C3" s="25">
        <v>2</v>
      </c>
      <c r="E3">
        <v>12000</v>
      </c>
    </row>
    <row r="4" spans="2:7">
      <c r="B4" s="22" t="s">
        <v>1</v>
      </c>
      <c r="C4" s="26">
        <v>25</v>
      </c>
    </row>
    <row r="5" spans="2:7">
      <c r="B5" s="22" t="s">
        <v>2</v>
      </c>
      <c r="C5" s="26">
        <v>25</v>
      </c>
      <c r="E5" s="3">
        <f>600000/(C4+C5+C6)</f>
        <v>11764.705882352941</v>
      </c>
      <c r="F5" t="s">
        <v>103</v>
      </c>
    </row>
    <row r="6" spans="2:7">
      <c r="B6" s="22" t="s">
        <v>3</v>
      </c>
      <c r="C6" s="26">
        <v>1</v>
      </c>
      <c r="E6" t="s">
        <v>102</v>
      </c>
      <c r="F6">
        <f>+C4+C5+C6+C7</f>
        <v>71</v>
      </c>
    </row>
    <row r="7" spans="2:7">
      <c r="B7" s="22" t="s">
        <v>7</v>
      </c>
      <c r="C7" s="26">
        <v>20</v>
      </c>
    </row>
    <row r="8" spans="2:7" ht="32">
      <c r="B8" s="23" t="s">
        <v>39</v>
      </c>
      <c r="C8" s="26">
        <v>20</v>
      </c>
      <c r="E8" s="55" t="s">
        <v>104</v>
      </c>
    </row>
    <row r="9" spans="2:7" ht="38" customHeight="1">
      <c r="B9" s="24" t="s">
        <v>48</v>
      </c>
      <c r="C9" s="27" t="s">
        <v>49</v>
      </c>
      <c r="E9" s="55" t="s">
        <v>105</v>
      </c>
    </row>
    <row r="10" spans="2:7">
      <c r="B10" s="19"/>
      <c r="C10" s="20"/>
      <c r="E10" s="48">
        <f>307*50</f>
        <v>15350</v>
      </c>
      <c r="F10">
        <v>30</v>
      </c>
      <c r="G10" s="3">
        <f>E10*F10</f>
        <v>460500</v>
      </c>
    </row>
    <row r="12" spans="2:7" ht="34">
      <c r="B12" s="29" t="s">
        <v>41</v>
      </c>
      <c r="C12" s="31" t="s">
        <v>29</v>
      </c>
      <c r="D12" s="31" t="s">
        <v>30</v>
      </c>
      <c r="E12" s="31" t="s">
        <v>31</v>
      </c>
      <c r="F12" s="32" t="s">
        <v>32</v>
      </c>
    </row>
    <row r="13" spans="2:7">
      <c r="B13" s="12" t="s">
        <v>33</v>
      </c>
      <c r="C13" s="16">
        <v>4000000</v>
      </c>
      <c r="D13" s="13">
        <v>10</v>
      </c>
      <c r="E13" s="16">
        <f>C13/D13</f>
        <v>400000</v>
      </c>
      <c r="F13" s="18">
        <f>E13/12</f>
        <v>33333.333333333336</v>
      </c>
    </row>
    <row r="14" spans="2:7">
      <c r="B14" s="12" t="s">
        <v>34</v>
      </c>
      <c r="C14" s="16">
        <v>5000000</v>
      </c>
      <c r="D14" s="13">
        <v>10</v>
      </c>
      <c r="E14" s="16">
        <f t="shared" ref="E14:E19" si="0">C14/D14</f>
        <v>500000</v>
      </c>
      <c r="F14" s="18">
        <f t="shared" ref="F14:F19" si="1">E14/12</f>
        <v>41666.666666666664</v>
      </c>
    </row>
    <row r="15" spans="2:7">
      <c r="B15" s="12" t="s">
        <v>35</v>
      </c>
      <c r="C15" s="16">
        <v>300000</v>
      </c>
      <c r="D15" s="13">
        <v>5</v>
      </c>
      <c r="E15" s="16">
        <f t="shared" si="0"/>
        <v>60000</v>
      </c>
      <c r="F15" s="18">
        <f t="shared" si="1"/>
        <v>5000</v>
      </c>
    </row>
    <row r="16" spans="2:7">
      <c r="B16" s="12" t="s">
        <v>42</v>
      </c>
      <c r="C16" s="16">
        <v>1000000</v>
      </c>
      <c r="D16" s="13">
        <v>5</v>
      </c>
      <c r="E16" s="16">
        <f t="shared" si="0"/>
        <v>200000</v>
      </c>
      <c r="F16" s="18">
        <f t="shared" si="1"/>
        <v>16666.666666666668</v>
      </c>
    </row>
    <row r="17" spans="2:15">
      <c r="B17" s="12" t="s">
        <v>43</v>
      </c>
      <c r="C17" s="16">
        <v>300000</v>
      </c>
      <c r="D17" s="13">
        <v>5</v>
      </c>
      <c r="E17" s="16">
        <f t="shared" si="0"/>
        <v>60000</v>
      </c>
      <c r="F17" s="18">
        <f t="shared" si="1"/>
        <v>5000</v>
      </c>
    </row>
    <row r="18" spans="2:15">
      <c r="B18" s="12" t="s">
        <v>44</v>
      </c>
      <c r="C18" s="16">
        <v>350000</v>
      </c>
      <c r="D18" s="13">
        <v>5</v>
      </c>
      <c r="E18" s="16">
        <f t="shared" si="0"/>
        <v>70000</v>
      </c>
      <c r="F18" s="18">
        <f t="shared" si="1"/>
        <v>5833.333333333333</v>
      </c>
    </row>
    <row r="19" spans="2:15">
      <c r="B19" s="12" t="s">
        <v>45</v>
      </c>
      <c r="C19" s="16">
        <v>400000</v>
      </c>
      <c r="D19" s="13">
        <v>5</v>
      </c>
      <c r="E19" s="16">
        <f t="shared" si="0"/>
        <v>80000</v>
      </c>
      <c r="F19" s="18">
        <f t="shared" si="1"/>
        <v>6666.666666666667</v>
      </c>
    </row>
    <row r="20" spans="2:15">
      <c r="B20" s="14" t="s">
        <v>36</v>
      </c>
      <c r="C20" s="17">
        <f>SUM(C13:C19)</f>
        <v>11350000</v>
      </c>
      <c r="D20" s="15"/>
      <c r="E20" s="17">
        <f>SUM(E13:E19)</f>
        <v>1370000</v>
      </c>
      <c r="F20" s="17">
        <f>SUM(F13:F19)</f>
        <v>114166.66666666667</v>
      </c>
    </row>
    <row r="23" spans="2:15">
      <c r="B23" s="33" t="s">
        <v>47</v>
      </c>
      <c r="C23" s="28" t="s">
        <v>8</v>
      </c>
      <c r="D23" s="28" t="s">
        <v>9</v>
      </c>
      <c r="E23" s="28" t="s">
        <v>10</v>
      </c>
      <c r="F23" s="28" t="s">
        <v>11</v>
      </c>
      <c r="G23" s="28" t="s">
        <v>12</v>
      </c>
      <c r="H23" s="28" t="s">
        <v>13</v>
      </c>
      <c r="I23" s="28" t="s">
        <v>14</v>
      </c>
      <c r="J23" s="28" t="s">
        <v>15</v>
      </c>
      <c r="K23" s="28" t="s">
        <v>16</v>
      </c>
      <c r="L23" s="28" t="s">
        <v>17</v>
      </c>
      <c r="M23" s="28" t="s">
        <v>18</v>
      </c>
      <c r="N23" s="28" t="s">
        <v>19</v>
      </c>
      <c r="O23" s="28" t="s">
        <v>20</v>
      </c>
    </row>
    <row r="24" spans="2:15">
      <c r="B24" s="4" t="s">
        <v>56</v>
      </c>
      <c r="C24" s="11">
        <v>600000</v>
      </c>
      <c r="D24" s="11">
        <f>C24</f>
        <v>600000</v>
      </c>
      <c r="E24" s="11">
        <f t="shared" ref="E24:N24" si="2">D24</f>
        <v>600000</v>
      </c>
      <c r="F24" s="11">
        <f t="shared" si="2"/>
        <v>600000</v>
      </c>
      <c r="G24" s="11">
        <f t="shared" si="2"/>
        <v>600000</v>
      </c>
      <c r="H24" s="11">
        <f t="shared" si="2"/>
        <v>600000</v>
      </c>
      <c r="I24" s="11">
        <f t="shared" si="2"/>
        <v>600000</v>
      </c>
      <c r="J24" s="11">
        <f t="shared" si="2"/>
        <v>600000</v>
      </c>
      <c r="K24" s="11">
        <f t="shared" si="2"/>
        <v>600000</v>
      </c>
      <c r="L24" s="11">
        <f t="shared" si="2"/>
        <v>600000</v>
      </c>
      <c r="M24" s="11">
        <f t="shared" si="2"/>
        <v>600000</v>
      </c>
      <c r="N24" s="11">
        <f t="shared" si="2"/>
        <v>600000</v>
      </c>
      <c r="O24" s="34">
        <f>SUM(C24:N24)</f>
        <v>7200000</v>
      </c>
    </row>
    <row r="25" spans="2:15">
      <c r="B25" s="4" t="s">
        <v>23</v>
      </c>
      <c r="C25" s="11">
        <v>38000</v>
      </c>
      <c r="D25" s="11">
        <f t="shared" ref="D25:N30" si="3">C25</f>
        <v>38000</v>
      </c>
      <c r="E25" s="11">
        <f t="shared" si="3"/>
        <v>38000</v>
      </c>
      <c r="F25" s="11">
        <f t="shared" si="3"/>
        <v>38000</v>
      </c>
      <c r="G25" s="11">
        <f t="shared" si="3"/>
        <v>38000</v>
      </c>
      <c r="H25" s="11">
        <f t="shared" si="3"/>
        <v>38000</v>
      </c>
      <c r="I25" s="11">
        <f t="shared" si="3"/>
        <v>38000</v>
      </c>
      <c r="J25" s="11">
        <f t="shared" si="3"/>
        <v>38000</v>
      </c>
      <c r="K25" s="11">
        <f t="shared" si="3"/>
        <v>38000</v>
      </c>
      <c r="L25" s="11">
        <f t="shared" si="3"/>
        <v>38000</v>
      </c>
      <c r="M25" s="11">
        <f t="shared" si="3"/>
        <v>38000</v>
      </c>
      <c r="N25" s="11">
        <f t="shared" si="3"/>
        <v>38000</v>
      </c>
      <c r="O25" s="34">
        <f t="shared" ref="O25:O31" si="4">SUM(C25:N25)</f>
        <v>456000</v>
      </c>
    </row>
    <row r="26" spans="2:15">
      <c r="B26" s="4" t="s">
        <v>24</v>
      </c>
      <c r="C26" s="11">
        <v>38000</v>
      </c>
      <c r="D26" s="11">
        <f t="shared" si="3"/>
        <v>38000</v>
      </c>
      <c r="E26" s="11">
        <f t="shared" si="3"/>
        <v>38000</v>
      </c>
      <c r="F26" s="11">
        <f t="shared" si="3"/>
        <v>38000</v>
      </c>
      <c r="G26" s="11">
        <f t="shared" si="3"/>
        <v>38000</v>
      </c>
      <c r="H26" s="11">
        <f t="shared" si="3"/>
        <v>38000</v>
      </c>
      <c r="I26" s="11">
        <f t="shared" si="3"/>
        <v>38000</v>
      </c>
      <c r="J26" s="11">
        <f t="shared" si="3"/>
        <v>38000</v>
      </c>
      <c r="K26" s="11">
        <f t="shared" si="3"/>
        <v>38000</v>
      </c>
      <c r="L26" s="11">
        <f t="shared" si="3"/>
        <v>38000</v>
      </c>
      <c r="M26" s="11">
        <f t="shared" si="3"/>
        <v>38000</v>
      </c>
      <c r="N26" s="11">
        <f t="shared" si="3"/>
        <v>38000</v>
      </c>
      <c r="O26" s="34">
        <f t="shared" si="4"/>
        <v>456000</v>
      </c>
    </row>
    <row r="27" spans="2:15">
      <c r="B27" s="4" t="s">
        <v>25</v>
      </c>
      <c r="C27" s="11">
        <v>25000</v>
      </c>
      <c r="D27" s="11">
        <f t="shared" si="3"/>
        <v>25000</v>
      </c>
      <c r="E27" s="11">
        <f t="shared" si="3"/>
        <v>25000</v>
      </c>
      <c r="F27" s="11">
        <f t="shared" si="3"/>
        <v>25000</v>
      </c>
      <c r="G27" s="11">
        <f t="shared" si="3"/>
        <v>25000</v>
      </c>
      <c r="H27" s="11">
        <f t="shared" si="3"/>
        <v>25000</v>
      </c>
      <c r="I27" s="11">
        <f t="shared" si="3"/>
        <v>25000</v>
      </c>
      <c r="J27" s="11">
        <f t="shared" si="3"/>
        <v>25000</v>
      </c>
      <c r="K27" s="11">
        <f t="shared" si="3"/>
        <v>25000</v>
      </c>
      <c r="L27" s="11">
        <f t="shared" si="3"/>
        <v>25000</v>
      </c>
      <c r="M27" s="11">
        <f t="shared" si="3"/>
        <v>25000</v>
      </c>
      <c r="N27" s="11">
        <f t="shared" si="3"/>
        <v>25000</v>
      </c>
      <c r="O27" s="34">
        <f t="shared" si="4"/>
        <v>300000</v>
      </c>
    </row>
    <row r="28" spans="2:15">
      <c r="B28" s="4" t="s">
        <v>26</v>
      </c>
      <c r="C28" s="11">
        <v>12000</v>
      </c>
      <c r="D28" s="11">
        <f t="shared" si="3"/>
        <v>12000</v>
      </c>
      <c r="E28" s="11">
        <f t="shared" si="3"/>
        <v>12000</v>
      </c>
      <c r="F28" s="11">
        <f t="shared" si="3"/>
        <v>12000</v>
      </c>
      <c r="G28" s="11">
        <f t="shared" si="3"/>
        <v>12000</v>
      </c>
      <c r="H28" s="11">
        <f t="shared" si="3"/>
        <v>12000</v>
      </c>
      <c r="I28" s="11">
        <f t="shared" si="3"/>
        <v>12000</v>
      </c>
      <c r="J28" s="11">
        <f t="shared" si="3"/>
        <v>12000</v>
      </c>
      <c r="K28" s="11">
        <f t="shared" si="3"/>
        <v>12000</v>
      </c>
      <c r="L28" s="11">
        <f t="shared" si="3"/>
        <v>12000</v>
      </c>
      <c r="M28" s="11">
        <f t="shared" si="3"/>
        <v>12000</v>
      </c>
      <c r="N28" s="11">
        <f t="shared" si="3"/>
        <v>12000</v>
      </c>
      <c r="O28" s="34">
        <f t="shared" si="4"/>
        <v>144000</v>
      </c>
    </row>
    <row r="29" spans="2:15">
      <c r="B29" s="4" t="s">
        <v>101</v>
      </c>
      <c r="C29" s="11">
        <v>10000</v>
      </c>
      <c r="D29" s="11">
        <f t="shared" si="3"/>
        <v>10000</v>
      </c>
      <c r="E29" s="11">
        <f t="shared" si="3"/>
        <v>10000</v>
      </c>
      <c r="F29" s="11">
        <f t="shared" si="3"/>
        <v>10000</v>
      </c>
      <c r="G29" s="11">
        <f t="shared" si="3"/>
        <v>10000</v>
      </c>
      <c r="H29" s="11">
        <f t="shared" si="3"/>
        <v>10000</v>
      </c>
      <c r="I29" s="11">
        <f t="shared" si="3"/>
        <v>10000</v>
      </c>
      <c r="J29" s="11">
        <f t="shared" si="3"/>
        <v>10000</v>
      </c>
      <c r="K29" s="11">
        <f t="shared" si="3"/>
        <v>10000</v>
      </c>
      <c r="L29" s="11">
        <f t="shared" si="3"/>
        <v>10000</v>
      </c>
      <c r="M29" s="11">
        <f t="shared" si="3"/>
        <v>10000</v>
      </c>
      <c r="N29" s="11">
        <f t="shared" si="3"/>
        <v>10000</v>
      </c>
      <c r="O29" s="34"/>
    </row>
    <row r="30" spans="2:15">
      <c r="B30" s="4" t="s">
        <v>52</v>
      </c>
      <c r="C30" s="11">
        <f>307*(C4+C5+C6)*30</f>
        <v>469710</v>
      </c>
      <c r="D30" s="11">
        <f t="shared" si="3"/>
        <v>469710</v>
      </c>
      <c r="E30" s="11">
        <f t="shared" si="3"/>
        <v>469710</v>
      </c>
      <c r="F30" s="11">
        <f t="shared" si="3"/>
        <v>469710</v>
      </c>
      <c r="G30" s="11">
        <f t="shared" si="3"/>
        <v>469710</v>
      </c>
      <c r="H30" s="11">
        <f t="shared" si="3"/>
        <v>469710</v>
      </c>
      <c r="I30" s="11">
        <f t="shared" si="3"/>
        <v>469710</v>
      </c>
      <c r="J30" s="11">
        <f t="shared" si="3"/>
        <v>469710</v>
      </c>
      <c r="K30" s="11">
        <f t="shared" si="3"/>
        <v>469710</v>
      </c>
      <c r="L30" s="11">
        <f t="shared" si="3"/>
        <v>469710</v>
      </c>
      <c r="M30" s="11">
        <f t="shared" si="3"/>
        <v>469710</v>
      </c>
      <c r="N30" s="11">
        <f t="shared" si="3"/>
        <v>469710</v>
      </c>
      <c r="O30" s="34">
        <f>SUM(C30:N30)</f>
        <v>5636520</v>
      </c>
    </row>
    <row r="31" spans="2:15">
      <c r="B31" s="4" t="s">
        <v>27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34">
        <f t="shared" si="4"/>
        <v>0</v>
      </c>
    </row>
    <row r="32" spans="2:15">
      <c r="B32" s="6" t="s">
        <v>28</v>
      </c>
      <c r="C32" s="7">
        <f>SUM(C24:C31)</f>
        <v>1192710</v>
      </c>
      <c r="D32" s="7">
        <f t="shared" ref="D32:N32" si="5">SUM(D24:D31)</f>
        <v>1192710</v>
      </c>
      <c r="E32" s="7">
        <f t="shared" si="5"/>
        <v>1192710</v>
      </c>
      <c r="F32" s="7">
        <f t="shared" si="5"/>
        <v>1192710</v>
      </c>
      <c r="G32" s="7">
        <f t="shared" si="5"/>
        <v>1192710</v>
      </c>
      <c r="H32" s="7">
        <f t="shared" si="5"/>
        <v>1192710</v>
      </c>
      <c r="I32" s="7">
        <f t="shared" si="5"/>
        <v>1192710</v>
      </c>
      <c r="J32" s="7">
        <f t="shared" si="5"/>
        <v>1192710</v>
      </c>
      <c r="K32" s="7">
        <f t="shared" si="5"/>
        <v>1192710</v>
      </c>
      <c r="L32" s="7">
        <f t="shared" si="5"/>
        <v>1192710</v>
      </c>
      <c r="M32" s="7">
        <f t="shared" si="5"/>
        <v>1192710</v>
      </c>
      <c r="N32" s="7">
        <f t="shared" si="5"/>
        <v>1192710</v>
      </c>
      <c r="O32" s="7">
        <f>SUM(O25:O31)</f>
        <v>6992520</v>
      </c>
    </row>
    <row r="35" spans="2:15">
      <c r="B35" s="33" t="s">
        <v>50</v>
      </c>
      <c r="C35" s="28" t="s">
        <v>8</v>
      </c>
      <c r="D35" s="28" t="s">
        <v>9</v>
      </c>
      <c r="E35" s="28" t="s">
        <v>10</v>
      </c>
      <c r="F35" s="28" t="s">
        <v>11</v>
      </c>
      <c r="G35" s="28" t="s">
        <v>12</v>
      </c>
      <c r="H35" s="28" t="s">
        <v>13</v>
      </c>
      <c r="I35" s="28" t="s">
        <v>14</v>
      </c>
      <c r="J35" s="28" t="s">
        <v>15</v>
      </c>
      <c r="K35" s="28" t="s">
        <v>16</v>
      </c>
      <c r="L35" s="28" t="s">
        <v>17</v>
      </c>
      <c r="M35" s="28" t="s">
        <v>18</v>
      </c>
      <c r="N35" s="28" t="s">
        <v>19</v>
      </c>
      <c r="O35" s="28" t="s">
        <v>20</v>
      </c>
    </row>
    <row r="36" spans="2:15">
      <c r="B36" s="4" t="s">
        <v>55</v>
      </c>
      <c r="C36" s="11">
        <v>500000</v>
      </c>
      <c r="D36" s="11">
        <f>C36</f>
        <v>500000</v>
      </c>
      <c r="E36" s="11">
        <f t="shared" ref="E36:N36" si="6">D36</f>
        <v>500000</v>
      </c>
      <c r="F36" s="11">
        <f t="shared" si="6"/>
        <v>500000</v>
      </c>
      <c r="G36" s="11">
        <f t="shared" si="6"/>
        <v>500000</v>
      </c>
      <c r="H36" s="11">
        <f t="shared" si="6"/>
        <v>500000</v>
      </c>
      <c r="I36" s="11">
        <f t="shared" si="6"/>
        <v>500000</v>
      </c>
      <c r="J36" s="11">
        <f t="shared" si="6"/>
        <v>500000</v>
      </c>
      <c r="K36" s="11">
        <f t="shared" si="6"/>
        <v>500000</v>
      </c>
      <c r="L36" s="11">
        <f t="shared" si="6"/>
        <v>500000</v>
      </c>
      <c r="M36" s="11">
        <f t="shared" si="6"/>
        <v>500000</v>
      </c>
      <c r="N36" s="11">
        <f t="shared" si="6"/>
        <v>500000</v>
      </c>
      <c r="O36" s="34">
        <f t="shared" ref="O36:O40" si="7">SUM(C36:N36)</f>
        <v>6000000</v>
      </c>
    </row>
    <row r="37" spans="2:15">
      <c r="B37" s="4" t="s">
        <v>53</v>
      </c>
      <c r="C37" s="11">
        <v>25000</v>
      </c>
      <c r="D37" s="11">
        <f t="shared" ref="D37:N39" si="8">C37</f>
        <v>25000</v>
      </c>
      <c r="E37" s="11">
        <f t="shared" si="8"/>
        <v>25000</v>
      </c>
      <c r="F37" s="11">
        <f t="shared" si="8"/>
        <v>25000</v>
      </c>
      <c r="G37" s="11">
        <f t="shared" si="8"/>
        <v>25000</v>
      </c>
      <c r="H37" s="11">
        <f t="shared" si="8"/>
        <v>25000</v>
      </c>
      <c r="I37" s="11">
        <f t="shared" si="8"/>
        <v>25000</v>
      </c>
      <c r="J37" s="11">
        <f t="shared" si="8"/>
        <v>25000</v>
      </c>
      <c r="K37" s="11">
        <f t="shared" si="8"/>
        <v>25000</v>
      </c>
      <c r="L37" s="11">
        <f t="shared" si="8"/>
        <v>25000</v>
      </c>
      <c r="M37" s="11">
        <f t="shared" si="8"/>
        <v>25000</v>
      </c>
      <c r="N37" s="11">
        <f t="shared" si="8"/>
        <v>25000</v>
      </c>
      <c r="O37" s="34">
        <f t="shared" si="7"/>
        <v>300000</v>
      </c>
    </row>
    <row r="38" spans="2:15">
      <c r="B38" s="4" t="s">
        <v>54</v>
      </c>
      <c r="C38" s="11">
        <v>10000</v>
      </c>
      <c r="D38" s="11">
        <f t="shared" si="8"/>
        <v>10000</v>
      </c>
      <c r="E38" s="11">
        <f t="shared" si="8"/>
        <v>10000</v>
      </c>
      <c r="F38" s="11">
        <f t="shared" si="8"/>
        <v>10000</v>
      </c>
      <c r="G38" s="11">
        <f t="shared" si="8"/>
        <v>10000</v>
      </c>
      <c r="H38" s="11">
        <f t="shared" si="8"/>
        <v>10000</v>
      </c>
      <c r="I38" s="11">
        <f t="shared" si="8"/>
        <v>10000</v>
      </c>
      <c r="J38" s="11">
        <f t="shared" si="8"/>
        <v>10000</v>
      </c>
      <c r="K38" s="11">
        <f t="shared" si="8"/>
        <v>10000</v>
      </c>
      <c r="L38" s="11">
        <f t="shared" si="8"/>
        <v>10000</v>
      </c>
      <c r="M38" s="11">
        <f t="shared" si="8"/>
        <v>10000</v>
      </c>
      <c r="N38" s="11">
        <f t="shared" si="8"/>
        <v>10000</v>
      </c>
      <c r="O38" s="34">
        <f t="shared" si="7"/>
        <v>120000</v>
      </c>
    </row>
    <row r="39" spans="2:15">
      <c r="B39" s="1" t="s">
        <v>98</v>
      </c>
      <c r="C39" s="11">
        <v>30000</v>
      </c>
      <c r="D39" s="11">
        <f t="shared" si="8"/>
        <v>30000</v>
      </c>
      <c r="E39" s="11">
        <f t="shared" si="8"/>
        <v>30000</v>
      </c>
      <c r="F39" s="11">
        <f t="shared" si="8"/>
        <v>30000</v>
      </c>
      <c r="G39" s="11">
        <f t="shared" si="8"/>
        <v>30000</v>
      </c>
      <c r="H39" s="11">
        <f t="shared" si="8"/>
        <v>30000</v>
      </c>
      <c r="I39" s="11">
        <f t="shared" si="8"/>
        <v>30000</v>
      </c>
      <c r="J39" s="11">
        <f t="shared" si="8"/>
        <v>30000</v>
      </c>
      <c r="K39" s="11">
        <f t="shared" si="8"/>
        <v>30000</v>
      </c>
      <c r="L39" s="11">
        <f t="shared" si="8"/>
        <v>30000</v>
      </c>
      <c r="M39" s="11">
        <f t="shared" si="8"/>
        <v>30000</v>
      </c>
      <c r="N39" s="11">
        <f t="shared" si="8"/>
        <v>30000</v>
      </c>
      <c r="O39" s="34">
        <f t="shared" si="7"/>
        <v>360000</v>
      </c>
    </row>
    <row r="40" spans="2:15">
      <c r="B40" s="4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34">
        <f t="shared" si="7"/>
        <v>0</v>
      </c>
    </row>
    <row r="41" spans="2:15">
      <c r="B41" s="6" t="s">
        <v>51</v>
      </c>
      <c r="C41" s="7">
        <f>SUM(C36:C40)</f>
        <v>565000</v>
      </c>
      <c r="D41" s="7">
        <f t="shared" ref="D41:N41" si="9">SUM(D36:D40)</f>
        <v>565000</v>
      </c>
      <c r="E41" s="7">
        <f t="shared" si="9"/>
        <v>565000</v>
      </c>
      <c r="F41" s="7">
        <f t="shared" si="9"/>
        <v>565000</v>
      </c>
      <c r="G41" s="7">
        <f t="shared" si="9"/>
        <v>565000</v>
      </c>
      <c r="H41" s="7">
        <f t="shared" si="9"/>
        <v>565000</v>
      </c>
      <c r="I41" s="7">
        <f t="shared" si="9"/>
        <v>565000</v>
      </c>
      <c r="J41" s="7">
        <f t="shared" si="9"/>
        <v>565000</v>
      </c>
      <c r="K41" s="7">
        <f t="shared" si="9"/>
        <v>565000</v>
      </c>
      <c r="L41" s="7">
        <f t="shared" si="9"/>
        <v>565000</v>
      </c>
      <c r="M41" s="7">
        <f t="shared" si="9"/>
        <v>565000</v>
      </c>
      <c r="N41" s="7">
        <f t="shared" si="9"/>
        <v>565000</v>
      </c>
      <c r="O41" s="7">
        <f>SUM(O36:O40)</f>
        <v>6780000</v>
      </c>
    </row>
    <row r="42" spans="2:15">
      <c r="B42" s="2"/>
      <c r="I42" s="3"/>
    </row>
    <row r="43" spans="2:15">
      <c r="B43" s="2"/>
    </row>
    <row r="44" spans="2:15">
      <c r="B44" s="33" t="s">
        <v>57</v>
      </c>
      <c r="C44" s="28" t="s">
        <v>8</v>
      </c>
      <c r="D44" s="28" t="s">
        <v>9</v>
      </c>
      <c r="E44" s="28" t="s">
        <v>10</v>
      </c>
      <c r="F44" s="28" t="s">
        <v>11</v>
      </c>
      <c r="G44" s="28" t="s">
        <v>12</v>
      </c>
      <c r="H44" s="28" t="s">
        <v>13</v>
      </c>
      <c r="I44" s="28" t="s">
        <v>14</v>
      </c>
      <c r="J44" s="28" t="s">
        <v>15</v>
      </c>
      <c r="K44" s="28" t="s">
        <v>16</v>
      </c>
      <c r="L44" s="28" t="s">
        <v>17</v>
      </c>
      <c r="M44" s="28" t="s">
        <v>18</v>
      </c>
      <c r="N44" s="28" t="s">
        <v>19</v>
      </c>
      <c r="O44" s="28" t="s">
        <v>20</v>
      </c>
    </row>
    <row r="45" spans="2:15">
      <c r="B45" s="4" t="s">
        <v>58</v>
      </c>
      <c r="C45" s="11">
        <f>$C$8</f>
        <v>20</v>
      </c>
      <c r="D45" s="11">
        <f t="shared" ref="D45:N45" si="10">$C$8</f>
        <v>20</v>
      </c>
      <c r="E45" s="11">
        <f t="shared" si="10"/>
        <v>20</v>
      </c>
      <c r="F45" s="11">
        <f t="shared" si="10"/>
        <v>20</v>
      </c>
      <c r="G45" s="11">
        <f t="shared" si="10"/>
        <v>20</v>
      </c>
      <c r="H45" s="11">
        <f t="shared" si="10"/>
        <v>20</v>
      </c>
      <c r="I45" s="11">
        <f t="shared" si="10"/>
        <v>20</v>
      </c>
      <c r="J45" s="11">
        <f t="shared" si="10"/>
        <v>20</v>
      </c>
      <c r="K45" s="11">
        <f t="shared" si="10"/>
        <v>20</v>
      </c>
      <c r="L45" s="11">
        <f t="shared" si="10"/>
        <v>20</v>
      </c>
      <c r="M45" s="11">
        <f t="shared" si="10"/>
        <v>20</v>
      </c>
      <c r="N45" s="11">
        <f t="shared" si="10"/>
        <v>20</v>
      </c>
      <c r="O45" s="34"/>
    </row>
    <row r="46" spans="2:15">
      <c r="B46" s="4" t="s">
        <v>60</v>
      </c>
      <c r="C46" s="35">
        <v>2</v>
      </c>
      <c r="D46" s="35">
        <f>C46</f>
        <v>2</v>
      </c>
      <c r="E46" s="35">
        <f t="shared" ref="E46:N46" si="11">D46</f>
        <v>2</v>
      </c>
      <c r="F46" s="35">
        <f t="shared" si="11"/>
        <v>2</v>
      </c>
      <c r="G46" s="35">
        <f t="shared" si="11"/>
        <v>2</v>
      </c>
      <c r="H46" s="35">
        <f t="shared" si="11"/>
        <v>2</v>
      </c>
      <c r="I46" s="35">
        <f t="shared" si="11"/>
        <v>2</v>
      </c>
      <c r="J46" s="35">
        <f t="shared" si="11"/>
        <v>2</v>
      </c>
      <c r="K46" s="35">
        <f t="shared" si="11"/>
        <v>2</v>
      </c>
      <c r="L46" s="35">
        <f t="shared" si="11"/>
        <v>2</v>
      </c>
      <c r="M46" s="35">
        <f t="shared" si="11"/>
        <v>2</v>
      </c>
      <c r="N46" s="35">
        <f t="shared" si="11"/>
        <v>2</v>
      </c>
      <c r="O46" s="34"/>
    </row>
    <row r="47" spans="2:15">
      <c r="B47" s="4" t="s">
        <v>97</v>
      </c>
      <c r="C47" s="35">
        <v>31</v>
      </c>
      <c r="D47" s="35">
        <v>28</v>
      </c>
      <c r="E47" s="11">
        <v>31</v>
      </c>
      <c r="F47" s="11">
        <v>30</v>
      </c>
      <c r="G47" s="11">
        <v>31</v>
      </c>
      <c r="H47" s="11">
        <v>30</v>
      </c>
      <c r="I47" s="35">
        <v>31</v>
      </c>
      <c r="J47" s="35">
        <v>31</v>
      </c>
      <c r="K47" s="35">
        <v>30</v>
      </c>
      <c r="L47" s="35">
        <v>31</v>
      </c>
      <c r="M47" s="35">
        <v>30</v>
      </c>
      <c r="N47" s="35">
        <v>31</v>
      </c>
      <c r="O47" s="34"/>
    </row>
    <row r="48" spans="2:15">
      <c r="B48" s="4" t="s">
        <v>64</v>
      </c>
      <c r="C48" s="35">
        <f>C47*C46*C45</f>
        <v>1240</v>
      </c>
      <c r="D48" s="35">
        <f>D47*D46*D45</f>
        <v>1120</v>
      </c>
      <c r="E48" s="35">
        <f t="shared" ref="E48:N48" si="12">E47*E46*E45</f>
        <v>1240</v>
      </c>
      <c r="F48" s="35">
        <f t="shared" si="12"/>
        <v>1200</v>
      </c>
      <c r="G48" s="35">
        <f t="shared" si="12"/>
        <v>1240</v>
      </c>
      <c r="H48" s="35">
        <f t="shared" si="12"/>
        <v>1200</v>
      </c>
      <c r="I48" s="35">
        <f t="shared" si="12"/>
        <v>1240</v>
      </c>
      <c r="J48" s="35">
        <f t="shared" si="12"/>
        <v>1240</v>
      </c>
      <c r="K48" s="35">
        <f t="shared" si="12"/>
        <v>1200</v>
      </c>
      <c r="L48" s="35">
        <f t="shared" si="12"/>
        <v>1240</v>
      </c>
      <c r="M48" s="35">
        <f t="shared" si="12"/>
        <v>1200</v>
      </c>
      <c r="N48" s="35">
        <f t="shared" si="12"/>
        <v>1240</v>
      </c>
      <c r="O48" s="34"/>
    </row>
    <row r="49" spans="2:15">
      <c r="B49" s="4" t="s">
        <v>61</v>
      </c>
      <c r="C49" s="11">
        <v>6</v>
      </c>
      <c r="D49" s="11">
        <f>C49</f>
        <v>6</v>
      </c>
      <c r="E49" s="11">
        <f t="shared" ref="E49:N49" si="13">D49</f>
        <v>6</v>
      </c>
      <c r="F49" s="11">
        <f t="shared" si="13"/>
        <v>6</v>
      </c>
      <c r="G49" s="11">
        <f t="shared" si="13"/>
        <v>6</v>
      </c>
      <c r="H49" s="11">
        <f t="shared" si="13"/>
        <v>6</v>
      </c>
      <c r="I49" s="11">
        <f t="shared" si="13"/>
        <v>6</v>
      </c>
      <c r="J49" s="11">
        <f t="shared" si="13"/>
        <v>6</v>
      </c>
      <c r="K49" s="11">
        <f t="shared" si="13"/>
        <v>6</v>
      </c>
      <c r="L49" s="11">
        <f t="shared" si="13"/>
        <v>6</v>
      </c>
      <c r="M49" s="11">
        <f t="shared" si="13"/>
        <v>6</v>
      </c>
      <c r="N49" s="11">
        <f t="shared" si="13"/>
        <v>6</v>
      </c>
      <c r="O49" s="34"/>
    </row>
    <row r="50" spans="2:15">
      <c r="B50" s="4" t="s">
        <v>62</v>
      </c>
      <c r="C50" s="35">
        <f>+C48/C49</f>
        <v>206.66666666666666</v>
      </c>
      <c r="D50" s="35">
        <f t="shared" ref="D50:N50" si="14">+D48/D49</f>
        <v>186.66666666666666</v>
      </c>
      <c r="E50" s="35">
        <f t="shared" si="14"/>
        <v>206.66666666666666</v>
      </c>
      <c r="F50" s="35">
        <f t="shared" si="14"/>
        <v>200</v>
      </c>
      <c r="G50" s="35">
        <f t="shared" si="14"/>
        <v>206.66666666666666</v>
      </c>
      <c r="H50" s="35">
        <f t="shared" si="14"/>
        <v>200</v>
      </c>
      <c r="I50" s="35">
        <f t="shared" si="14"/>
        <v>206.66666666666666</v>
      </c>
      <c r="J50" s="35">
        <f t="shared" si="14"/>
        <v>206.66666666666666</v>
      </c>
      <c r="K50" s="35">
        <f t="shared" si="14"/>
        <v>200</v>
      </c>
      <c r="L50" s="35">
        <f t="shared" si="14"/>
        <v>206.66666666666666</v>
      </c>
      <c r="M50" s="35">
        <f t="shared" si="14"/>
        <v>200</v>
      </c>
      <c r="N50" s="35">
        <f t="shared" si="14"/>
        <v>206.66666666666666</v>
      </c>
      <c r="O50" s="34"/>
    </row>
    <row r="51" spans="2:15">
      <c r="B51" s="1" t="s">
        <v>59</v>
      </c>
      <c r="C51" s="11">
        <f>E3</f>
        <v>12000</v>
      </c>
      <c r="D51" s="11">
        <f>C51</f>
        <v>12000</v>
      </c>
      <c r="E51" s="11">
        <f t="shared" ref="E51:N51" si="15">D51</f>
        <v>12000</v>
      </c>
      <c r="F51" s="11">
        <f t="shared" si="15"/>
        <v>12000</v>
      </c>
      <c r="G51" s="11">
        <f t="shared" si="15"/>
        <v>12000</v>
      </c>
      <c r="H51" s="11">
        <f t="shared" si="15"/>
        <v>12000</v>
      </c>
      <c r="I51" s="11">
        <f t="shared" si="15"/>
        <v>12000</v>
      </c>
      <c r="J51" s="11">
        <f t="shared" si="15"/>
        <v>12000</v>
      </c>
      <c r="K51" s="11">
        <f t="shared" si="15"/>
        <v>12000</v>
      </c>
      <c r="L51" s="11">
        <f t="shared" si="15"/>
        <v>12000</v>
      </c>
      <c r="M51" s="11">
        <f t="shared" si="15"/>
        <v>12000</v>
      </c>
      <c r="N51" s="11">
        <f t="shared" si="15"/>
        <v>12000</v>
      </c>
      <c r="O51" s="34"/>
    </row>
    <row r="52" spans="2:15">
      <c r="B52" s="6" t="s">
        <v>63</v>
      </c>
      <c r="C52" s="7">
        <f>+C51*C50</f>
        <v>2480000</v>
      </c>
      <c r="D52" s="7">
        <f t="shared" ref="D52:N52" si="16">+D51*D50</f>
        <v>2240000</v>
      </c>
      <c r="E52" s="7">
        <f t="shared" si="16"/>
        <v>2480000</v>
      </c>
      <c r="F52" s="7">
        <f t="shared" si="16"/>
        <v>2400000</v>
      </c>
      <c r="G52" s="7">
        <f t="shared" si="16"/>
        <v>2480000</v>
      </c>
      <c r="H52" s="7">
        <f t="shared" si="16"/>
        <v>2400000</v>
      </c>
      <c r="I52" s="7">
        <f t="shared" si="16"/>
        <v>2480000</v>
      </c>
      <c r="J52" s="7">
        <f t="shared" si="16"/>
        <v>2480000</v>
      </c>
      <c r="K52" s="7">
        <f t="shared" si="16"/>
        <v>2400000</v>
      </c>
      <c r="L52" s="7">
        <f t="shared" si="16"/>
        <v>2480000</v>
      </c>
      <c r="M52" s="7">
        <f t="shared" si="16"/>
        <v>2400000</v>
      </c>
      <c r="N52" s="7">
        <f t="shared" si="16"/>
        <v>2480000</v>
      </c>
      <c r="O52" s="7">
        <f>SUM(C52:N52)</f>
        <v>29200000</v>
      </c>
    </row>
    <row r="53" spans="2:15">
      <c r="B53" s="4" t="s">
        <v>66</v>
      </c>
      <c r="C53" s="1">
        <v>1</v>
      </c>
      <c r="D53" s="1">
        <v>1</v>
      </c>
      <c r="E53" s="1">
        <v>1</v>
      </c>
      <c r="F53" s="1">
        <v>1</v>
      </c>
      <c r="G53" s="1">
        <v>1</v>
      </c>
      <c r="H53" s="1">
        <v>1</v>
      </c>
      <c r="I53" s="1">
        <v>2</v>
      </c>
      <c r="J53" s="1">
        <v>2</v>
      </c>
      <c r="K53" s="1">
        <v>4</v>
      </c>
      <c r="L53" s="1">
        <v>1</v>
      </c>
      <c r="M53" s="1">
        <v>1</v>
      </c>
      <c r="N53" s="1">
        <v>2</v>
      </c>
      <c r="O53" s="1">
        <f>SUM(C53:N53)</f>
        <v>18</v>
      </c>
    </row>
    <row r="54" spans="2:15">
      <c r="B54" s="1" t="s">
        <v>21</v>
      </c>
      <c r="C54" s="1">
        <v>12</v>
      </c>
      <c r="D54" s="1">
        <v>12</v>
      </c>
      <c r="E54" s="1">
        <v>12</v>
      </c>
      <c r="F54" s="1">
        <v>12</v>
      </c>
      <c r="G54" s="1">
        <v>12</v>
      </c>
      <c r="H54" s="1">
        <v>12</v>
      </c>
      <c r="I54" s="1">
        <v>12</v>
      </c>
      <c r="J54" s="1">
        <v>12</v>
      </c>
      <c r="K54" s="1">
        <v>12</v>
      </c>
      <c r="L54" s="1">
        <v>12</v>
      </c>
      <c r="M54" s="1">
        <v>12</v>
      </c>
      <c r="N54" s="1">
        <v>12</v>
      </c>
      <c r="O54" s="1"/>
    </row>
    <row r="55" spans="2:15">
      <c r="B55" s="1" t="s">
        <v>22</v>
      </c>
      <c r="C55" s="1">
        <v>1900</v>
      </c>
      <c r="D55" s="1">
        <v>1900</v>
      </c>
      <c r="E55" s="1">
        <v>1900</v>
      </c>
      <c r="F55" s="1">
        <v>1900</v>
      </c>
      <c r="G55" s="1">
        <v>1900</v>
      </c>
      <c r="H55" s="1">
        <v>1900</v>
      </c>
      <c r="I55" s="1">
        <v>1900</v>
      </c>
      <c r="J55" s="1">
        <v>1900</v>
      </c>
      <c r="K55" s="1">
        <v>1900</v>
      </c>
      <c r="L55" s="1">
        <v>1900</v>
      </c>
      <c r="M55" s="1">
        <v>1900</v>
      </c>
      <c r="N55" s="1">
        <v>1900</v>
      </c>
      <c r="O55" s="1"/>
    </row>
    <row r="56" spans="2:15">
      <c r="B56" s="6" t="s">
        <v>65</v>
      </c>
      <c r="C56" s="7">
        <f>+C55*C54*C53</f>
        <v>22800</v>
      </c>
      <c r="D56" s="7">
        <f t="shared" ref="D56:N56" si="17">+D55*D54*D53</f>
        <v>22800</v>
      </c>
      <c r="E56" s="7">
        <f t="shared" si="17"/>
        <v>22800</v>
      </c>
      <c r="F56" s="7">
        <f t="shared" si="17"/>
        <v>22800</v>
      </c>
      <c r="G56" s="7">
        <f t="shared" si="17"/>
        <v>22800</v>
      </c>
      <c r="H56" s="7">
        <f t="shared" si="17"/>
        <v>22800</v>
      </c>
      <c r="I56" s="7">
        <f t="shared" si="17"/>
        <v>45600</v>
      </c>
      <c r="J56" s="7">
        <f t="shared" si="17"/>
        <v>45600</v>
      </c>
      <c r="K56" s="7">
        <f t="shared" si="17"/>
        <v>91200</v>
      </c>
      <c r="L56" s="7">
        <f t="shared" si="17"/>
        <v>22800</v>
      </c>
      <c r="M56" s="7">
        <f t="shared" si="17"/>
        <v>22800</v>
      </c>
      <c r="N56" s="7">
        <f t="shared" si="17"/>
        <v>45600</v>
      </c>
      <c r="O56" s="7">
        <f>SUM(C56:N56)</f>
        <v>410400</v>
      </c>
    </row>
    <row r="57" spans="2:15">
      <c r="B57" s="6" t="s">
        <v>67</v>
      </c>
      <c r="C57" s="7">
        <f>+C52+C56</f>
        <v>2502800</v>
      </c>
      <c r="D57" s="7">
        <f t="shared" ref="D57:N57" si="18">+D52+D56</f>
        <v>2262800</v>
      </c>
      <c r="E57" s="7">
        <f t="shared" si="18"/>
        <v>2502800</v>
      </c>
      <c r="F57" s="7">
        <f t="shared" si="18"/>
        <v>2422800</v>
      </c>
      <c r="G57" s="7">
        <f t="shared" si="18"/>
        <v>2502800</v>
      </c>
      <c r="H57" s="7">
        <f t="shared" si="18"/>
        <v>2422800</v>
      </c>
      <c r="I57" s="7">
        <f t="shared" si="18"/>
        <v>2525600</v>
      </c>
      <c r="J57" s="7">
        <f t="shared" si="18"/>
        <v>2525600</v>
      </c>
      <c r="K57" s="7">
        <f t="shared" si="18"/>
        <v>2491200</v>
      </c>
      <c r="L57" s="7">
        <f t="shared" si="18"/>
        <v>2502800</v>
      </c>
      <c r="M57" s="7">
        <f t="shared" si="18"/>
        <v>2422800</v>
      </c>
      <c r="N57" s="7">
        <f t="shared" si="18"/>
        <v>2525600</v>
      </c>
      <c r="O57" s="7">
        <f>SUM(C57:N57)</f>
        <v>29610400</v>
      </c>
    </row>
    <row r="60" spans="2:15">
      <c r="B60" s="33" t="s">
        <v>68</v>
      </c>
      <c r="C60" s="28" t="s">
        <v>8</v>
      </c>
      <c r="D60" s="28" t="s">
        <v>9</v>
      </c>
      <c r="E60" s="28" t="s">
        <v>10</v>
      </c>
      <c r="F60" s="28" t="s">
        <v>11</v>
      </c>
      <c r="G60" s="28" t="s">
        <v>12</v>
      </c>
      <c r="H60" s="28" t="s">
        <v>13</v>
      </c>
      <c r="I60" s="28" t="s">
        <v>14</v>
      </c>
      <c r="J60" s="28" t="s">
        <v>15</v>
      </c>
      <c r="K60" s="28" t="s">
        <v>16</v>
      </c>
      <c r="L60" s="28" t="s">
        <v>17</v>
      </c>
      <c r="M60" s="28" t="s">
        <v>18</v>
      </c>
      <c r="N60" s="28" t="s">
        <v>19</v>
      </c>
      <c r="O60" s="28" t="s">
        <v>20</v>
      </c>
    </row>
    <row r="61" spans="2:15">
      <c r="B61" s="4" t="s">
        <v>4</v>
      </c>
      <c r="C61" s="11">
        <f>C32</f>
        <v>1192710</v>
      </c>
      <c r="D61" s="11">
        <f>D32</f>
        <v>1192710</v>
      </c>
      <c r="E61" s="11">
        <f t="shared" ref="E61:N61" si="19">E32</f>
        <v>1192710</v>
      </c>
      <c r="F61" s="11">
        <f t="shared" si="19"/>
        <v>1192710</v>
      </c>
      <c r="G61" s="11">
        <f t="shared" si="19"/>
        <v>1192710</v>
      </c>
      <c r="H61" s="11">
        <f t="shared" si="19"/>
        <v>1192710</v>
      </c>
      <c r="I61" s="11">
        <f t="shared" si="19"/>
        <v>1192710</v>
      </c>
      <c r="J61" s="11">
        <f t="shared" si="19"/>
        <v>1192710</v>
      </c>
      <c r="K61" s="11">
        <f t="shared" si="19"/>
        <v>1192710</v>
      </c>
      <c r="L61" s="11">
        <f t="shared" si="19"/>
        <v>1192710</v>
      </c>
      <c r="M61" s="11">
        <f t="shared" si="19"/>
        <v>1192710</v>
      </c>
      <c r="N61" s="11">
        <f t="shared" si="19"/>
        <v>1192710</v>
      </c>
      <c r="O61" s="34">
        <f t="shared" ref="O61:O63" si="20">SUM(C61:N61)</f>
        <v>14312520</v>
      </c>
    </row>
    <row r="62" spans="2:15">
      <c r="B62" s="4" t="s">
        <v>74</v>
      </c>
      <c r="C62" s="11">
        <f>C41/C50</f>
        <v>2733.8709677419356</v>
      </c>
      <c r="D62" s="11">
        <f>D41/D50</f>
        <v>3026.7857142857142</v>
      </c>
      <c r="E62" s="11">
        <f t="shared" ref="E62:N62" si="21">E41/E50</f>
        <v>2733.8709677419356</v>
      </c>
      <c r="F62" s="11">
        <f t="shared" si="21"/>
        <v>2825</v>
      </c>
      <c r="G62" s="11">
        <f t="shared" si="21"/>
        <v>2733.8709677419356</v>
      </c>
      <c r="H62" s="11">
        <f t="shared" si="21"/>
        <v>2825</v>
      </c>
      <c r="I62" s="11">
        <f t="shared" si="21"/>
        <v>2733.8709677419356</v>
      </c>
      <c r="J62" s="11">
        <f t="shared" si="21"/>
        <v>2733.8709677419356</v>
      </c>
      <c r="K62" s="11">
        <f t="shared" si="21"/>
        <v>2825</v>
      </c>
      <c r="L62" s="11">
        <f t="shared" si="21"/>
        <v>2733.8709677419356</v>
      </c>
      <c r="M62" s="11">
        <f t="shared" si="21"/>
        <v>2825</v>
      </c>
      <c r="N62" s="11">
        <f t="shared" si="21"/>
        <v>2733.8709677419356</v>
      </c>
      <c r="O62" s="34">
        <f t="shared" si="20"/>
        <v>33463.882488479263</v>
      </c>
    </row>
    <row r="63" spans="2:15">
      <c r="B63" s="4" t="s">
        <v>69</v>
      </c>
      <c r="C63" s="11">
        <f>C51</f>
        <v>12000</v>
      </c>
      <c r="D63" s="11">
        <f>D51</f>
        <v>12000</v>
      </c>
      <c r="E63" s="11">
        <f t="shared" ref="E63:N63" si="22">E51</f>
        <v>12000</v>
      </c>
      <c r="F63" s="11">
        <f t="shared" si="22"/>
        <v>12000</v>
      </c>
      <c r="G63" s="11">
        <f t="shared" si="22"/>
        <v>12000</v>
      </c>
      <c r="H63" s="11">
        <f t="shared" si="22"/>
        <v>12000</v>
      </c>
      <c r="I63" s="11">
        <f t="shared" si="22"/>
        <v>12000</v>
      </c>
      <c r="J63" s="11">
        <f t="shared" si="22"/>
        <v>12000</v>
      </c>
      <c r="K63" s="11">
        <f t="shared" si="22"/>
        <v>12000</v>
      </c>
      <c r="L63" s="11">
        <f t="shared" si="22"/>
        <v>12000</v>
      </c>
      <c r="M63" s="11">
        <f t="shared" si="22"/>
        <v>12000</v>
      </c>
      <c r="N63" s="11">
        <f t="shared" si="22"/>
        <v>12000</v>
      </c>
      <c r="O63" s="34">
        <f t="shared" si="20"/>
        <v>144000</v>
      </c>
    </row>
    <row r="64" spans="2:15" s="54" customFormat="1">
      <c r="B64" s="52" t="s">
        <v>70</v>
      </c>
      <c r="C64" s="53">
        <f>+(C61/(C63-C62))</f>
        <v>128.71718015665797</v>
      </c>
      <c r="D64" s="53">
        <f t="shared" ref="D64:N64" si="23">+(D61/(D63-D62))</f>
        <v>132.91892537313433</v>
      </c>
      <c r="E64" s="53">
        <f t="shared" si="23"/>
        <v>128.71718015665797</v>
      </c>
      <c r="F64" s="53">
        <f t="shared" si="23"/>
        <v>129.99564032697549</v>
      </c>
      <c r="G64" s="53">
        <f t="shared" si="23"/>
        <v>128.71718015665797</v>
      </c>
      <c r="H64" s="53">
        <f t="shared" si="23"/>
        <v>129.99564032697549</v>
      </c>
      <c r="I64" s="53">
        <f t="shared" si="23"/>
        <v>128.71718015665797</v>
      </c>
      <c r="J64" s="53">
        <f t="shared" si="23"/>
        <v>128.71718015665797</v>
      </c>
      <c r="K64" s="53">
        <f t="shared" si="23"/>
        <v>129.99564032697549</v>
      </c>
      <c r="L64" s="53">
        <f t="shared" si="23"/>
        <v>128.71718015665797</v>
      </c>
      <c r="M64" s="53">
        <f t="shared" si="23"/>
        <v>129.99564032697549</v>
      </c>
      <c r="N64" s="53">
        <f t="shared" si="23"/>
        <v>128.71718015665797</v>
      </c>
      <c r="O64" s="53">
        <f>SUM(O61:O63)</f>
        <v>14489983.88248848</v>
      </c>
    </row>
    <row r="65" spans="2:15">
      <c r="I65" s="3"/>
    </row>
    <row r="67" spans="2:15">
      <c r="B67" s="33" t="s">
        <v>73</v>
      </c>
      <c r="C67" s="28" t="s">
        <v>8</v>
      </c>
      <c r="D67" s="28" t="s">
        <v>9</v>
      </c>
      <c r="E67" s="28" t="s">
        <v>10</v>
      </c>
      <c r="F67" s="28" t="s">
        <v>11</v>
      </c>
      <c r="G67" s="28" t="s">
        <v>12</v>
      </c>
      <c r="H67" s="28" t="s">
        <v>13</v>
      </c>
      <c r="I67" s="28" t="s">
        <v>14</v>
      </c>
      <c r="J67" s="28" t="s">
        <v>15</v>
      </c>
      <c r="K67" s="28" t="s">
        <v>16</v>
      </c>
      <c r="L67" s="28" t="s">
        <v>17</v>
      </c>
      <c r="M67" s="28" t="s">
        <v>18</v>
      </c>
      <c r="N67" s="28" t="s">
        <v>19</v>
      </c>
      <c r="O67" s="28" t="s">
        <v>20</v>
      </c>
    </row>
    <row r="68" spans="2:15">
      <c r="B68" s="4" t="s">
        <v>4</v>
      </c>
      <c r="C68" s="11">
        <f>C61</f>
        <v>1192710</v>
      </c>
      <c r="D68" s="11">
        <f t="shared" ref="D68:N69" si="24">D61</f>
        <v>1192710</v>
      </c>
      <c r="E68" s="11">
        <f t="shared" si="24"/>
        <v>1192710</v>
      </c>
      <c r="F68" s="11">
        <f t="shared" si="24"/>
        <v>1192710</v>
      </c>
      <c r="G68" s="11">
        <f t="shared" si="24"/>
        <v>1192710</v>
      </c>
      <c r="H68" s="11">
        <f t="shared" si="24"/>
        <v>1192710</v>
      </c>
      <c r="I68" s="11">
        <f t="shared" si="24"/>
        <v>1192710</v>
      </c>
      <c r="J68" s="11">
        <f t="shared" si="24"/>
        <v>1192710</v>
      </c>
      <c r="K68" s="11">
        <f t="shared" si="24"/>
        <v>1192710</v>
      </c>
      <c r="L68" s="11">
        <f t="shared" si="24"/>
        <v>1192710</v>
      </c>
      <c r="M68" s="11">
        <f t="shared" si="24"/>
        <v>1192710</v>
      </c>
      <c r="N68" s="11">
        <f t="shared" si="24"/>
        <v>1192710</v>
      </c>
      <c r="O68" s="34">
        <f t="shared" ref="O68:O70" si="25">SUM(C68:N68)</f>
        <v>14312520</v>
      </c>
    </row>
    <row r="69" spans="2:15">
      <c r="B69" s="4" t="s">
        <v>74</v>
      </c>
      <c r="C69" s="11">
        <f>C62</f>
        <v>2733.8709677419356</v>
      </c>
      <c r="D69" s="11">
        <f t="shared" si="24"/>
        <v>3026.7857142857142</v>
      </c>
      <c r="E69" s="11">
        <f t="shared" si="24"/>
        <v>2733.8709677419356</v>
      </c>
      <c r="F69" s="11">
        <f t="shared" si="24"/>
        <v>2825</v>
      </c>
      <c r="G69" s="11">
        <f t="shared" si="24"/>
        <v>2733.8709677419356</v>
      </c>
      <c r="H69" s="11">
        <f t="shared" si="24"/>
        <v>2825</v>
      </c>
      <c r="I69" s="11">
        <f t="shared" si="24"/>
        <v>2733.8709677419356</v>
      </c>
      <c r="J69" s="11">
        <f t="shared" si="24"/>
        <v>2733.8709677419356</v>
      </c>
      <c r="K69" s="11">
        <f t="shared" si="24"/>
        <v>2825</v>
      </c>
      <c r="L69" s="11">
        <f t="shared" si="24"/>
        <v>2733.8709677419356</v>
      </c>
      <c r="M69" s="11">
        <f t="shared" si="24"/>
        <v>2825</v>
      </c>
      <c r="N69" s="11">
        <f t="shared" si="24"/>
        <v>2733.8709677419356</v>
      </c>
      <c r="O69" s="34">
        <f t="shared" si="25"/>
        <v>33463.882488479263</v>
      </c>
    </row>
    <row r="70" spans="2:15">
      <c r="B70" s="4" t="s">
        <v>72</v>
      </c>
      <c r="C70" s="11">
        <f>C50</f>
        <v>206.66666666666666</v>
      </c>
      <c r="D70" s="11">
        <f t="shared" ref="D70:N70" si="26">D50</f>
        <v>186.66666666666666</v>
      </c>
      <c r="E70" s="11">
        <f t="shared" si="26"/>
        <v>206.66666666666666</v>
      </c>
      <c r="F70" s="11">
        <f t="shared" si="26"/>
        <v>200</v>
      </c>
      <c r="G70" s="11">
        <f t="shared" si="26"/>
        <v>206.66666666666666</v>
      </c>
      <c r="H70" s="11">
        <f t="shared" si="26"/>
        <v>200</v>
      </c>
      <c r="I70" s="11">
        <f t="shared" si="26"/>
        <v>206.66666666666666</v>
      </c>
      <c r="J70" s="11">
        <f t="shared" si="26"/>
        <v>206.66666666666666</v>
      </c>
      <c r="K70" s="11">
        <f t="shared" si="26"/>
        <v>200</v>
      </c>
      <c r="L70" s="11">
        <f t="shared" si="26"/>
        <v>206.66666666666666</v>
      </c>
      <c r="M70" s="11">
        <f t="shared" si="26"/>
        <v>200</v>
      </c>
      <c r="N70" s="11">
        <f t="shared" si="26"/>
        <v>206.66666666666666</v>
      </c>
      <c r="O70" s="34">
        <f t="shared" si="25"/>
        <v>2433.3333333333335</v>
      </c>
    </row>
    <row r="71" spans="2:15" s="54" customFormat="1">
      <c r="B71" s="52" t="s">
        <v>71</v>
      </c>
      <c r="C71" s="53">
        <f>(C68/C70)+C69</f>
        <v>8505.0483870967746</v>
      </c>
      <c r="D71" s="53">
        <f t="shared" ref="D71:N71" si="27">(D68/D70)+D69</f>
        <v>9416.3035714285725</v>
      </c>
      <c r="E71" s="53">
        <f t="shared" si="27"/>
        <v>8505.0483870967746</v>
      </c>
      <c r="F71" s="53">
        <f t="shared" si="27"/>
        <v>8788.5499999999993</v>
      </c>
      <c r="G71" s="53">
        <f t="shared" si="27"/>
        <v>8505.0483870967746</v>
      </c>
      <c r="H71" s="53">
        <f t="shared" si="27"/>
        <v>8788.5499999999993</v>
      </c>
      <c r="I71" s="53">
        <f t="shared" si="27"/>
        <v>8505.0483870967746</v>
      </c>
      <c r="J71" s="53">
        <f t="shared" si="27"/>
        <v>8505.0483870967746</v>
      </c>
      <c r="K71" s="53">
        <f t="shared" si="27"/>
        <v>8788.5499999999993</v>
      </c>
      <c r="L71" s="53">
        <f t="shared" si="27"/>
        <v>8505.0483870967746</v>
      </c>
      <c r="M71" s="53">
        <f t="shared" si="27"/>
        <v>8788.5499999999993</v>
      </c>
      <c r="N71" s="53">
        <f t="shared" si="27"/>
        <v>8505.0483870967746</v>
      </c>
      <c r="O71" s="53">
        <f>SUM(O68:O70)</f>
        <v>14348417.215821814</v>
      </c>
    </row>
    <row r="74" spans="2:15">
      <c r="I74" s="37"/>
    </row>
    <row r="75" spans="2:15">
      <c r="B75" s="33" t="s">
        <v>99</v>
      </c>
      <c r="C75" s="28" t="s">
        <v>8</v>
      </c>
      <c r="D75" s="28" t="s">
        <v>9</v>
      </c>
      <c r="E75" s="28" t="s">
        <v>10</v>
      </c>
      <c r="F75" s="28" t="s">
        <v>11</v>
      </c>
      <c r="G75" s="28" t="s">
        <v>12</v>
      </c>
      <c r="H75" s="28" t="s">
        <v>13</v>
      </c>
      <c r="I75" s="28" t="s">
        <v>14</v>
      </c>
      <c r="J75" s="28" t="s">
        <v>15</v>
      </c>
      <c r="K75" s="28" t="s">
        <v>16</v>
      </c>
      <c r="L75" s="28" t="s">
        <v>17</v>
      </c>
      <c r="M75" s="28" t="s">
        <v>18</v>
      </c>
      <c r="N75" s="28" t="s">
        <v>19</v>
      </c>
      <c r="O75" s="28" t="s">
        <v>20</v>
      </c>
    </row>
    <row r="76" spans="2:15">
      <c r="B76" s="4" t="s">
        <v>37</v>
      </c>
      <c r="C76" s="11">
        <f>C57</f>
        <v>2502800</v>
      </c>
      <c r="D76" s="11">
        <f t="shared" ref="D76:N76" si="28">D57</f>
        <v>2262800</v>
      </c>
      <c r="E76" s="11">
        <f t="shared" si="28"/>
        <v>2502800</v>
      </c>
      <c r="F76" s="11">
        <f t="shared" si="28"/>
        <v>2422800</v>
      </c>
      <c r="G76" s="11">
        <f t="shared" si="28"/>
        <v>2502800</v>
      </c>
      <c r="H76" s="11">
        <f t="shared" si="28"/>
        <v>2422800</v>
      </c>
      <c r="I76" s="11">
        <f t="shared" si="28"/>
        <v>2525600</v>
      </c>
      <c r="J76" s="11">
        <f t="shared" si="28"/>
        <v>2525600</v>
      </c>
      <c r="K76" s="11">
        <f t="shared" si="28"/>
        <v>2491200</v>
      </c>
      <c r="L76" s="11">
        <f t="shared" si="28"/>
        <v>2502800</v>
      </c>
      <c r="M76" s="11">
        <f t="shared" si="28"/>
        <v>2422800</v>
      </c>
      <c r="N76" s="11">
        <f t="shared" si="28"/>
        <v>2525600</v>
      </c>
      <c r="O76" s="38">
        <f>SUM(C76:N76)</f>
        <v>29610400</v>
      </c>
    </row>
    <row r="77" spans="2:15">
      <c r="B77" s="1" t="s">
        <v>38</v>
      </c>
      <c r="C77" s="5">
        <f>C32+C41</f>
        <v>1757710</v>
      </c>
      <c r="D77" s="5">
        <f t="shared" ref="D77:N77" si="29">D32+D41</f>
        <v>1757710</v>
      </c>
      <c r="E77" s="5">
        <f t="shared" si="29"/>
        <v>1757710</v>
      </c>
      <c r="F77" s="5">
        <f t="shared" si="29"/>
        <v>1757710</v>
      </c>
      <c r="G77" s="5">
        <f t="shared" si="29"/>
        <v>1757710</v>
      </c>
      <c r="H77" s="5">
        <f t="shared" si="29"/>
        <v>1757710</v>
      </c>
      <c r="I77" s="5">
        <f t="shared" si="29"/>
        <v>1757710</v>
      </c>
      <c r="J77" s="5">
        <f t="shared" si="29"/>
        <v>1757710</v>
      </c>
      <c r="K77" s="5">
        <f t="shared" si="29"/>
        <v>1757710</v>
      </c>
      <c r="L77" s="5">
        <f t="shared" si="29"/>
        <v>1757710</v>
      </c>
      <c r="M77" s="5">
        <f t="shared" si="29"/>
        <v>1757710</v>
      </c>
      <c r="N77" s="5">
        <f t="shared" si="29"/>
        <v>1757710</v>
      </c>
      <c r="O77" s="36">
        <f t="shared" ref="O77:O78" si="30">SUM(C77:N77)</f>
        <v>21092520</v>
      </c>
    </row>
    <row r="78" spans="2:15">
      <c r="B78" s="1" t="s">
        <v>75</v>
      </c>
      <c r="C78" s="5">
        <f>C76-C77</f>
        <v>745090</v>
      </c>
      <c r="D78" s="5">
        <f t="shared" ref="D78:N78" si="31">D76-D77</f>
        <v>505090</v>
      </c>
      <c r="E78" s="51">
        <f t="shared" si="31"/>
        <v>745090</v>
      </c>
      <c r="F78" s="51">
        <f t="shared" si="31"/>
        <v>665090</v>
      </c>
      <c r="G78" s="51">
        <f t="shared" si="31"/>
        <v>745090</v>
      </c>
      <c r="H78" s="51">
        <f t="shared" si="31"/>
        <v>665090</v>
      </c>
      <c r="I78" s="5">
        <f t="shared" si="31"/>
        <v>767890</v>
      </c>
      <c r="J78" s="5">
        <f t="shared" si="31"/>
        <v>767890</v>
      </c>
      <c r="K78" s="5">
        <f t="shared" si="31"/>
        <v>733490</v>
      </c>
      <c r="L78" s="5">
        <f t="shared" si="31"/>
        <v>745090</v>
      </c>
      <c r="M78" s="5">
        <f t="shared" si="31"/>
        <v>665090</v>
      </c>
      <c r="N78" s="5">
        <f t="shared" si="31"/>
        <v>767890</v>
      </c>
      <c r="O78" s="49">
        <f t="shared" si="30"/>
        <v>8517880</v>
      </c>
    </row>
    <row r="79" spans="2:15">
      <c r="B79" s="8"/>
      <c r="C79" s="9"/>
      <c r="D79" s="10"/>
    </row>
    <row r="83" spans="2:13">
      <c r="B83" s="29" t="s">
        <v>76</v>
      </c>
      <c r="C83" s="29"/>
      <c r="D83" s="29" t="s">
        <v>77</v>
      </c>
      <c r="E83" s="29" t="s">
        <v>88</v>
      </c>
      <c r="F83" s="29" t="s">
        <v>89</v>
      </c>
      <c r="G83" s="29" t="s">
        <v>90</v>
      </c>
      <c r="H83" s="29" t="s">
        <v>91</v>
      </c>
      <c r="I83" s="29" t="s">
        <v>92</v>
      </c>
      <c r="J83" s="29" t="s">
        <v>93</v>
      </c>
      <c r="K83" s="29" t="s">
        <v>94</v>
      </c>
      <c r="L83" s="29" t="s">
        <v>95</v>
      </c>
      <c r="M83" s="29" t="s">
        <v>96</v>
      </c>
    </row>
    <row r="84" spans="2:13">
      <c r="B84" s="39" t="s">
        <v>78</v>
      </c>
      <c r="C84" s="40"/>
      <c r="D84" s="11">
        <f>O76</f>
        <v>29610400</v>
      </c>
      <c r="E84" s="11">
        <f>D84</f>
        <v>29610400</v>
      </c>
      <c r="F84" s="11">
        <f t="shared" ref="F84:M86" si="32">E84</f>
        <v>29610400</v>
      </c>
      <c r="G84" s="11">
        <f t="shared" si="32"/>
        <v>29610400</v>
      </c>
      <c r="H84" s="11">
        <f t="shared" si="32"/>
        <v>29610400</v>
      </c>
      <c r="I84" s="11">
        <f t="shared" si="32"/>
        <v>29610400</v>
      </c>
      <c r="J84" s="11">
        <f t="shared" si="32"/>
        <v>29610400</v>
      </c>
      <c r="K84" s="11">
        <f t="shared" si="32"/>
        <v>29610400</v>
      </c>
      <c r="L84" s="11">
        <f t="shared" si="32"/>
        <v>29610400</v>
      </c>
      <c r="M84" s="11">
        <f t="shared" si="32"/>
        <v>29610400</v>
      </c>
    </row>
    <row r="85" spans="2:13">
      <c r="B85" s="39" t="s">
        <v>6</v>
      </c>
      <c r="C85" s="40"/>
      <c r="D85" s="11">
        <f>O77</f>
        <v>21092520</v>
      </c>
      <c r="E85" s="11">
        <f t="shared" ref="E85:H86" si="33">D85</f>
        <v>21092520</v>
      </c>
      <c r="F85" s="11">
        <f t="shared" si="33"/>
        <v>21092520</v>
      </c>
      <c r="G85" s="11">
        <f t="shared" si="33"/>
        <v>21092520</v>
      </c>
      <c r="H85" s="11">
        <f t="shared" si="33"/>
        <v>21092520</v>
      </c>
      <c r="I85" s="11">
        <f t="shared" si="32"/>
        <v>21092520</v>
      </c>
      <c r="J85" s="11">
        <f t="shared" si="32"/>
        <v>21092520</v>
      </c>
      <c r="K85" s="11">
        <f t="shared" si="32"/>
        <v>21092520</v>
      </c>
      <c r="L85" s="11">
        <f t="shared" si="32"/>
        <v>21092520</v>
      </c>
      <c r="M85" s="11">
        <f t="shared" si="32"/>
        <v>21092520</v>
      </c>
    </row>
    <row r="86" spans="2:13">
      <c r="B86" s="39" t="s">
        <v>5</v>
      </c>
      <c r="C86" s="40"/>
      <c r="D86" s="11">
        <f>E20</f>
        <v>1370000</v>
      </c>
      <c r="E86" s="11">
        <f t="shared" si="33"/>
        <v>1370000</v>
      </c>
      <c r="F86" s="11">
        <f t="shared" si="33"/>
        <v>1370000</v>
      </c>
      <c r="G86" s="11">
        <f t="shared" si="33"/>
        <v>1370000</v>
      </c>
      <c r="H86" s="11">
        <f t="shared" si="33"/>
        <v>1370000</v>
      </c>
      <c r="I86" s="11">
        <f t="shared" si="32"/>
        <v>1370000</v>
      </c>
      <c r="J86" s="11">
        <f t="shared" si="32"/>
        <v>1370000</v>
      </c>
      <c r="K86" s="11">
        <f t="shared" si="32"/>
        <v>1370000</v>
      </c>
      <c r="L86" s="11">
        <f t="shared" si="32"/>
        <v>1370000</v>
      </c>
      <c r="M86" s="11">
        <f t="shared" si="32"/>
        <v>1370000</v>
      </c>
    </row>
    <row r="87" spans="2:13">
      <c r="B87" s="39" t="s">
        <v>79</v>
      </c>
      <c r="C87" s="41"/>
      <c r="D87" s="11">
        <f>D84-D85-D86</f>
        <v>7147880</v>
      </c>
      <c r="E87" s="11">
        <f t="shared" ref="E87:M87" si="34">E84-E85-E86</f>
        <v>7147880</v>
      </c>
      <c r="F87" s="11">
        <f t="shared" si="34"/>
        <v>7147880</v>
      </c>
      <c r="G87" s="11">
        <f t="shared" si="34"/>
        <v>7147880</v>
      </c>
      <c r="H87" s="11">
        <f t="shared" si="34"/>
        <v>7147880</v>
      </c>
      <c r="I87" s="11">
        <f t="shared" si="34"/>
        <v>7147880</v>
      </c>
      <c r="J87" s="11">
        <f t="shared" si="34"/>
        <v>7147880</v>
      </c>
      <c r="K87" s="11">
        <f t="shared" si="34"/>
        <v>7147880</v>
      </c>
      <c r="L87" s="11">
        <f t="shared" si="34"/>
        <v>7147880</v>
      </c>
      <c r="M87" s="11">
        <f t="shared" si="34"/>
        <v>7147880</v>
      </c>
    </row>
    <row r="88" spans="2:13">
      <c r="B88" s="39" t="s">
        <v>80</v>
      </c>
      <c r="C88" s="40"/>
      <c r="D88" s="11">
        <f>D87*0.35</f>
        <v>2501758</v>
      </c>
      <c r="E88" s="11">
        <f t="shared" ref="E88:M88" si="35">E87*0.3</f>
        <v>2144364</v>
      </c>
      <c r="F88" s="11">
        <f t="shared" si="35"/>
        <v>2144364</v>
      </c>
      <c r="G88" s="11">
        <f t="shared" si="35"/>
        <v>2144364</v>
      </c>
      <c r="H88" s="11">
        <f t="shared" si="35"/>
        <v>2144364</v>
      </c>
      <c r="I88" s="11">
        <f t="shared" si="35"/>
        <v>2144364</v>
      </c>
      <c r="J88" s="11">
        <f t="shared" si="35"/>
        <v>2144364</v>
      </c>
      <c r="K88" s="11">
        <f t="shared" si="35"/>
        <v>2144364</v>
      </c>
      <c r="L88" s="11">
        <f t="shared" si="35"/>
        <v>2144364</v>
      </c>
      <c r="M88" s="11">
        <f t="shared" si="35"/>
        <v>2144364</v>
      </c>
    </row>
    <row r="89" spans="2:13">
      <c r="B89" s="39" t="s">
        <v>81</v>
      </c>
      <c r="C89" s="42"/>
      <c r="D89" s="11">
        <f>D87-D88</f>
        <v>4646122</v>
      </c>
      <c r="E89" s="11">
        <f t="shared" ref="E89:M89" si="36">E87-E88</f>
        <v>5003516</v>
      </c>
      <c r="F89" s="11">
        <f t="shared" si="36"/>
        <v>5003516</v>
      </c>
      <c r="G89" s="11">
        <f t="shared" si="36"/>
        <v>5003516</v>
      </c>
      <c r="H89" s="11">
        <f t="shared" si="36"/>
        <v>5003516</v>
      </c>
      <c r="I89" s="11">
        <f t="shared" si="36"/>
        <v>5003516</v>
      </c>
      <c r="J89" s="11">
        <f t="shared" si="36"/>
        <v>5003516</v>
      </c>
      <c r="K89" s="11">
        <f t="shared" si="36"/>
        <v>5003516</v>
      </c>
      <c r="L89" s="11">
        <f t="shared" si="36"/>
        <v>5003516</v>
      </c>
      <c r="M89" s="11">
        <f t="shared" si="36"/>
        <v>5003516</v>
      </c>
    </row>
    <row r="90" spans="2:13">
      <c r="B90" s="39" t="s">
        <v>5</v>
      </c>
      <c r="C90" s="40"/>
      <c r="D90" s="11">
        <f>D86</f>
        <v>1370000</v>
      </c>
      <c r="E90" s="11">
        <f t="shared" ref="E90:M90" si="37">E86</f>
        <v>1370000</v>
      </c>
      <c r="F90" s="11">
        <f t="shared" si="37"/>
        <v>1370000</v>
      </c>
      <c r="G90" s="11">
        <f t="shared" si="37"/>
        <v>1370000</v>
      </c>
      <c r="H90" s="11">
        <f t="shared" si="37"/>
        <v>1370000</v>
      </c>
      <c r="I90" s="11">
        <f t="shared" si="37"/>
        <v>1370000</v>
      </c>
      <c r="J90" s="11">
        <f t="shared" si="37"/>
        <v>1370000</v>
      </c>
      <c r="K90" s="11">
        <f t="shared" si="37"/>
        <v>1370000</v>
      </c>
      <c r="L90" s="11">
        <f t="shared" si="37"/>
        <v>1370000</v>
      </c>
      <c r="M90" s="11">
        <f t="shared" si="37"/>
        <v>1370000</v>
      </c>
    </row>
    <row r="91" spans="2:13">
      <c r="B91" s="39" t="s">
        <v>82</v>
      </c>
      <c r="C91" s="40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2:13">
      <c r="B92" s="39" t="s">
        <v>83</v>
      </c>
      <c r="C92" s="11">
        <f>-C20</f>
        <v>-11350000</v>
      </c>
      <c r="D92" s="11"/>
      <c r="E92" s="11"/>
      <c r="F92" s="11"/>
      <c r="G92" s="11"/>
      <c r="H92" s="11"/>
      <c r="I92" s="11"/>
      <c r="J92" s="11"/>
      <c r="K92" s="11"/>
      <c r="L92" s="11"/>
      <c r="M92" s="11"/>
    </row>
    <row r="93" spans="2:13">
      <c r="B93" s="39" t="s">
        <v>84</v>
      </c>
      <c r="C93" s="43"/>
      <c r="D93" s="11"/>
      <c r="E93" s="11"/>
      <c r="F93" s="11"/>
      <c r="G93" s="11"/>
      <c r="H93" s="11"/>
      <c r="I93" s="11"/>
      <c r="J93" s="11"/>
      <c r="K93" s="11"/>
      <c r="L93" s="11"/>
      <c r="M93" s="11"/>
    </row>
    <row r="94" spans="2:13">
      <c r="B94" s="39" t="s">
        <v>85</v>
      </c>
      <c r="C94" s="44">
        <f>C92+C93</f>
        <v>-11350000</v>
      </c>
      <c r="D94" s="44">
        <f>D89+D90</f>
        <v>6016122</v>
      </c>
      <c r="E94" s="44">
        <f t="shared" ref="E94:M94" si="38">E89+E90</f>
        <v>6373516</v>
      </c>
      <c r="F94" s="44">
        <f t="shared" si="38"/>
        <v>6373516</v>
      </c>
      <c r="G94" s="44">
        <f t="shared" si="38"/>
        <v>6373516</v>
      </c>
      <c r="H94" s="44">
        <f t="shared" si="38"/>
        <v>6373516</v>
      </c>
      <c r="I94" s="44">
        <f t="shared" si="38"/>
        <v>6373516</v>
      </c>
      <c r="J94" s="44">
        <f t="shared" si="38"/>
        <v>6373516</v>
      </c>
      <c r="K94" s="44">
        <f t="shared" si="38"/>
        <v>6373516</v>
      </c>
      <c r="L94" s="44">
        <f t="shared" si="38"/>
        <v>6373516</v>
      </c>
      <c r="M94" s="44">
        <f t="shared" si="38"/>
        <v>6373516</v>
      </c>
    </row>
    <row r="95" spans="2:13">
      <c r="B95" s="39" t="s">
        <v>86</v>
      </c>
      <c r="C95" s="45">
        <f>NPV(0.1,D94:M94)+C94</f>
        <v>27487593.124918826</v>
      </c>
      <c r="D95" s="46"/>
      <c r="E95" s="46"/>
      <c r="F95" s="46"/>
      <c r="G95" s="46"/>
      <c r="H95" s="46"/>
      <c r="I95" s="46"/>
      <c r="J95" s="46"/>
      <c r="K95" s="46"/>
      <c r="L95" s="46"/>
      <c r="M95" s="46"/>
    </row>
    <row r="96" spans="2:13">
      <c r="B96" s="39" t="s">
        <v>87</v>
      </c>
      <c r="C96" s="50">
        <f>IRR(C94:H94)</f>
        <v>0.46954810323278373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</row>
    <row r="98" spans="3:3">
      <c r="C98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 de trabajo </vt:lpstr>
      <vt:lpstr>Hoja de trabajo dieta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Ximena Uribe</dc:creator>
  <cp:lastModifiedBy>Ximena Uribe</cp:lastModifiedBy>
  <dcterms:created xsi:type="dcterms:W3CDTF">2021-07-14T20:04:38Z</dcterms:created>
  <dcterms:modified xsi:type="dcterms:W3CDTF">2023-05-25T22:12:11Z</dcterms:modified>
</cp:coreProperties>
</file>